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20055" windowHeight="7170"/>
  </bookViews>
  <sheets>
    <sheet name="Sheet1" sheetId="1" r:id="rId1"/>
    <sheet name="Sheet2" sheetId="2" r:id="rId2"/>
    <sheet name="Sheet3" sheetId="3" r:id="rId3"/>
    <sheet name="Sheet4" sheetId="4" r:id="rId4"/>
    <sheet name="Sheet5" sheetId="5" r:id="rId5"/>
    <sheet name="Sheet6" sheetId="6" r:id="rId6"/>
    <sheet name="Sheet7" sheetId="7" r:id="rId7"/>
  </sheets>
  <calcPr calcId="124519"/>
</workbook>
</file>

<file path=xl/calcChain.xml><?xml version="1.0" encoding="utf-8"?>
<calcChain xmlns="http://schemas.openxmlformats.org/spreadsheetml/2006/main">
  <c r="F21" i="5"/>
  <c r="F20"/>
  <c r="F19"/>
  <c r="F18"/>
  <c r="F17"/>
  <c r="F16"/>
  <c r="F15"/>
  <c r="F14"/>
  <c r="F13"/>
  <c r="F12"/>
  <c r="F11"/>
  <c r="F10"/>
  <c r="F9"/>
  <c r="F8"/>
  <c r="F7"/>
  <c r="F6"/>
  <c r="F22" s="1"/>
  <c r="F23" s="1"/>
  <c r="F24" s="1"/>
  <c r="F25" s="1"/>
  <c r="F26" s="1"/>
  <c r="F5"/>
  <c r="F20" i="7" l="1"/>
  <c r="F19"/>
  <c r="F18"/>
  <c r="F17"/>
  <c r="F16"/>
  <c r="F15"/>
  <c r="F14"/>
  <c r="F13"/>
  <c r="F12"/>
  <c r="F11"/>
  <c r="G10"/>
  <c r="F10"/>
  <c r="G9"/>
  <c r="F9"/>
  <c r="G8"/>
  <c r="F8"/>
  <c r="G7"/>
  <c r="F7"/>
  <c r="G6"/>
  <c r="F6"/>
  <c r="F21" s="1"/>
  <c r="F22" s="1"/>
  <c r="F23" s="1"/>
  <c r="F24" s="1"/>
  <c r="F25" s="1"/>
  <c r="F5"/>
  <c r="C11" i="6" l="1"/>
  <c r="F11" s="1"/>
  <c r="C10"/>
  <c r="F10" s="1"/>
  <c r="C9"/>
  <c r="F9" s="1"/>
  <c r="C7"/>
  <c r="F7" s="1"/>
  <c r="F6"/>
  <c r="C5"/>
  <c r="F5" s="1"/>
  <c r="F12" l="1"/>
  <c r="F13" s="1"/>
  <c r="F14" s="1"/>
  <c r="F15" s="1"/>
  <c r="F16" s="1"/>
  <c r="F35" i="4" l="1"/>
  <c r="F34"/>
  <c r="C33"/>
  <c r="F32"/>
  <c r="C32"/>
  <c r="F31"/>
  <c r="C31"/>
  <c r="F29"/>
  <c r="C29"/>
  <c r="F28"/>
  <c r="C28"/>
  <c r="F27"/>
  <c r="C27"/>
  <c r="F26"/>
  <c r="F25"/>
  <c r="F24"/>
  <c r="F23"/>
  <c r="F22"/>
  <c r="F21"/>
  <c r="F20"/>
  <c r="F19"/>
  <c r="F18"/>
  <c r="C18"/>
  <c r="F17"/>
  <c r="C17"/>
  <c r="F16"/>
  <c r="F15"/>
  <c r="F14"/>
  <c r="F13"/>
  <c r="F12"/>
  <c r="F11"/>
  <c r="F10"/>
  <c r="C9"/>
  <c r="F9" s="1"/>
  <c r="F8"/>
  <c r="F7"/>
  <c r="C7"/>
  <c r="F6"/>
  <c r="C6"/>
  <c r="F5"/>
  <c r="F36" s="1"/>
  <c r="F37" s="1"/>
  <c r="F38" s="1"/>
  <c r="F39" s="1"/>
  <c r="F40" s="1"/>
  <c r="C5"/>
  <c r="F15" i="3" l="1"/>
  <c r="F14"/>
  <c r="F13"/>
  <c r="F12"/>
  <c r="F11"/>
  <c r="F9"/>
  <c r="F8"/>
  <c r="F7"/>
  <c r="F6"/>
  <c r="F5"/>
  <c r="F16" s="1"/>
  <c r="F17" s="1"/>
  <c r="F18" s="1"/>
  <c r="F19" s="1"/>
  <c r="F20" s="1"/>
  <c r="C21" i="2" l="1"/>
  <c r="F21" s="1"/>
  <c r="C20"/>
  <c r="F20" s="1"/>
  <c r="C19"/>
  <c r="F19" s="1"/>
  <c r="C18"/>
  <c r="F18" s="1"/>
  <c r="C17"/>
  <c r="F17" s="1"/>
  <c r="C15"/>
  <c r="F15" s="1"/>
  <c r="C14"/>
  <c r="F14" s="1"/>
  <c r="C13"/>
  <c r="F13" s="1"/>
  <c r="C12"/>
  <c r="F12" s="1"/>
  <c r="C11"/>
  <c r="F11" s="1"/>
  <c r="C10"/>
  <c r="F10" s="1"/>
  <c r="C9"/>
  <c r="F9" s="1"/>
  <c r="C8"/>
  <c r="F8" s="1"/>
  <c r="C7"/>
  <c r="F7" s="1"/>
  <c r="C6"/>
  <c r="F6" s="1"/>
  <c r="C5"/>
  <c r="F5" s="1"/>
  <c r="F22" l="1"/>
  <c r="F23" s="1"/>
  <c r="F24" s="1"/>
  <c r="F25" s="1"/>
  <c r="F26" s="1"/>
  <c r="F5" i="1" l="1"/>
  <c r="F6"/>
  <c r="F7"/>
  <c r="F8"/>
  <c r="F9"/>
  <c r="F10"/>
  <c r="F12"/>
  <c r="F13"/>
  <c r="F14"/>
  <c r="F15"/>
  <c r="F16"/>
  <c r="F17" s="1"/>
  <c r="F18" s="1"/>
  <c r="F19" s="1"/>
  <c r="F20" s="1"/>
</calcChain>
</file>

<file path=xl/sharedStrings.xml><?xml version="1.0" encoding="utf-8"?>
<sst xmlns="http://schemas.openxmlformats.org/spreadsheetml/2006/main" count="407" uniqueCount="179">
  <si>
    <t xml:space="preserve">SAY RS. </t>
  </si>
  <si>
    <t>L. CESS (1%)</t>
  </si>
  <si>
    <t>GST (12%)</t>
  </si>
  <si>
    <t>TOTAL</t>
  </si>
  <si>
    <t>M3</t>
  </si>
  <si>
    <t>Stone chips with lead of 22 km</t>
  </si>
  <si>
    <t>iv</t>
  </si>
  <si>
    <t>Stone Boulder with lead of 36 km</t>
  </si>
  <si>
    <t>iii</t>
  </si>
  <si>
    <t>Stone Dust lead 22 km</t>
  </si>
  <si>
    <t>ii</t>
  </si>
  <si>
    <t xml:space="preserve"> Sand with lead of 49 km</t>
  </si>
  <si>
    <t>i</t>
  </si>
  <si>
    <t>Carriage of materials</t>
  </si>
  <si>
    <t>M2</t>
  </si>
  <si>
    <t xml:space="preserve">Centring and shuttering including strutting ,propping etc and removal of form from Foundations,footings,base of column etc </t>
  </si>
  <si>
    <t>6
5.3.17.1</t>
  </si>
  <si>
    <t>NOS</t>
  </si>
  <si>
    <t>Providing and fixing retroreflected mandatory informatory sign boad.</t>
  </si>
  <si>
    <t>5
JSR RCD
8.4</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</si>
  <si>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</si>
  <si>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4
5.3.2.1
</t>
  </si>
  <si>
    <t>Supplying and laying (properly as per design and drawing ) rip-rap with good quality of boulders duty packed including the cost of materials royalty all taxes etc. but excluding the cost of carriage all complete as per specification and direction of E/I.</t>
  </si>
  <si>
    <t>3
5.6.8</t>
  </si>
  <si>
    <t>Providing coarse clean sand in filling in foundation trenches or in plinth including ramming and watering in layers not exceeding 150 mm thick with all leads and lifts including cost of all materials ,labour, royalty and taxes all complete as per building specification and direction of E/I.</t>
  </si>
  <si>
    <t>2
5.1.10</t>
  </si>
  <si>
    <t>Each</t>
  </si>
  <si>
    <t>Providing labour for cleaning of site as per specification and direction E/I.</t>
  </si>
  <si>
    <t>Amount</t>
  </si>
  <si>
    <t>Rate</t>
  </si>
  <si>
    <t>Unit</t>
  </si>
  <si>
    <t>Qnty.</t>
  </si>
  <si>
    <t>Items of work</t>
  </si>
  <si>
    <t>Sl. No.</t>
  </si>
  <si>
    <t>Name of Work :- Construction of road at shri krishnapuri road kusum vihar in ward no-04</t>
  </si>
  <si>
    <t xml:space="preserve">BILL OF QUANTITY </t>
  </si>
  <si>
    <t>RANCHI MUNICIPAL CORPORATION, RANCHI</t>
  </si>
  <si>
    <t>Name of Work :- Construction of RCC drain and Improvement of road in K.M road from Manoj ji house to Big Drain under ward no 16.</t>
  </si>
  <si>
    <t xml:space="preserve">1
</t>
  </si>
  <si>
    <t>Providing labour for cleaning of site as per specification and direction of E/I.</t>
  </si>
  <si>
    <t xml:space="preserve">2
5.10.2     BCD
</t>
  </si>
  <si>
    <t>Dismantling plain cement or lime concrete work including stacking serviceable materials in countable stacks within 15m lead and disposal of unserviceable materials with all leads complete as per direction of E/I.</t>
  </si>
  <si>
    <t>3
 5.10.1</t>
  </si>
  <si>
    <t>Dismantling of Pucca brick or lime work ……do….all complete.</t>
  </si>
  <si>
    <t>m3</t>
  </si>
  <si>
    <t xml:space="preserve">   4
5.1.1 +5.1.2   BCD</t>
  </si>
  <si>
    <t>Earth work in excavation in foundation trenches in ordinary soil (vide classification of soil item-A) and disposal of excavated earth as obtained to a distance up to 50 M. including all lifts, levelling,ramming the foundation trenches removing roots of trees, shrubs all complete as per approved design, building specification and direction of E/I</t>
  </si>
  <si>
    <t>5
5.1.10</t>
  </si>
  <si>
    <t>6
5.6.8</t>
  </si>
  <si>
    <t>7
5.3.10</t>
  </si>
  <si>
    <t xml:space="preserve">Providing RCC-M200 with nominal mix of (1:1.5:3) in foundation and plinth with approved quality of stone --do--all   complete as per drawing and Technical specification. </t>
  </si>
  <si>
    <t>8
5.3.11</t>
  </si>
  <si>
    <t>Providing precast R.C.C. M-200 with nominal mix of (1:1.5:3) in slab of desired size with approved quality of stone chips and clean coarse sand of F.M. 2.5 to 3 including cost of curing ,shuttering ,carrying the slab manually to site and laying in position all complete (but excluding the cost of reinforcement )taxes and royalty all complete as per building specifications and direction of E/I.</t>
  </si>
  <si>
    <t>9
5.5.5(a)</t>
  </si>
  <si>
    <t>Providing Tor steel reinforcement of 8mm,10mm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</si>
  <si>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</si>
  <si>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10
5.3.17.1</t>
  </si>
  <si>
    <t xml:space="preserve">Centering and Shuttering including struting,propping etc and removal of from for  Foundation, footing s bases of Coloumns etc for mass Concrete.                             </t>
  </si>
  <si>
    <t xml:space="preserve">11
5.3.2.1
</t>
  </si>
  <si>
    <t>I</t>
  </si>
  <si>
    <t>Disposal excavated earth up to 01 KM</t>
  </si>
  <si>
    <t>II</t>
  </si>
  <si>
    <t>Local Sand with lead of 14 km</t>
  </si>
  <si>
    <t>III</t>
  </si>
  <si>
    <t>IV</t>
  </si>
  <si>
    <t>S/Chips with lead of 22 km</t>
  </si>
  <si>
    <t>V</t>
  </si>
  <si>
    <t>Stone  Boulder with lead of 36 km</t>
  </si>
  <si>
    <t>Name of Work :- Construction of PCC Road at near lalpur chowk ganesh lane under ward no.- 17 of R.M.C, Ranchi.</t>
  </si>
  <si>
    <t xml:space="preserve">   1
5.1.1 +5.1.2   BCD</t>
  </si>
  <si>
    <t>5
5.3.17.1</t>
  </si>
  <si>
    <t>Sand localead 14 km</t>
  </si>
  <si>
    <t>v</t>
  </si>
  <si>
    <t>Earth (lead 01 KM)</t>
  </si>
  <si>
    <t>Name of Work :- Construction of Two Room above Ground floor and main gate at Shiv Mandir under ward no. 30 in RMC, Ranchi</t>
  </si>
  <si>
    <t>1.           5.2.11</t>
  </si>
  <si>
    <r>
      <t xml:space="preserve">Providing designation 75B </t>
    </r>
    <r>
      <rPr>
        <b/>
        <sz val="12"/>
        <color theme="1"/>
        <rFont val="Calibri"/>
        <family val="1"/>
        <scheme val="minor"/>
      </rPr>
      <t>brick work in C.M.(1:6)  in superstructure do….. .all comlete as per ………..E/I.</t>
    </r>
  </si>
  <si>
    <t>2
5.3.10</t>
  </si>
  <si>
    <r>
      <t xml:space="preserve">Providing R.C.C M 200 in nominal mix of  (1:1.5:3) in </t>
    </r>
    <r>
      <rPr>
        <b/>
        <sz val="12"/>
        <color theme="1"/>
        <rFont val="Calibri"/>
        <family val="1"/>
        <scheme val="minor"/>
      </rPr>
      <t>columns...do..all complete as per specification and direction of E/I.</t>
    </r>
  </si>
  <si>
    <t>3
5.3.11</t>
  </si>
  <si>
    <t>Reinforced cement concrete work in beams, suspended floors, roofs having slope up to 15 landings, balconies, shelves, chajjas, lintels, band, plain window sills, staircases and spiral stair cases above plinth level up to floor five level, excluding the cost of centering, shuttering, finishing and reinforcement: with 1.1.5.3</t>
  </si>
  <si>
    <t>4
5.7.15</t>
  </si>
  <si>
    <t>Providing 19 mm thick water proof C.P.(1:3) over roof slab..do….all complete as per ..E.I.</t>
  </si>
  <si>
    <t>m2</t>
  </si>
  <si>
    <t>5
5.7.3</t>
  </si>
  <si>
    <t>Providing 12 mm thick C.P.(1:6)…..do….all complete as per ….E.I.</t>
  </si>
  <si>
    <t>6
5.7.6</t>
  </si>
  <si>
    <t>Providing 6 mm thick C.P.(1:4) in ceiling…..do….all complete as per ….E.I.</t>
  </si>
  <si>
    <t>7
13.26  DSR</t>
  </si>
  <si>
    <t xml:space="preserve">Providing and applying Plaster of Peris putty of 2mm thick over plastered surface …..do… .all complete as per …..E/I. </t>
  </si>
  <si>
    <t>8
5.8.21</t>
  </si>
  <si>
    <t>Providing two coats of plastic emulsion paint of approved shade and make over a coat of cement primer over new  surface…do… .all…complete….as per E/I.</t>
  </si>
  <si>
    <t>9
11.41.2      DSR</t>
  </si>
  <si>
    <t>Providing and laying vitrified floor tiles in different sizes 600 mmX600 mm…….do……all complete.</t>
  </si>
  <si>
    <t>10
DSR 8.31</t>
  </si>
  <si>
    <t>Providing and fixing Ist quality ceramic glazed wall tiles conforming to IS: 15622(thickness to be specified by the manufacturer), of approved make, in all colours,shades except burgundy, bottle green, black of any size as approved by Engineerin-Charge, in skirting, risers of steps and dados, over 12 mm thick bed of cement mortar 1:3 (1 cement : 3 coarse sand) and jointing with grey cement slurry @3.3kg per sqm, including pointing in white cement mixed with pigment of matching shade complete.</t>
  </si>
  <si>
    <t>11
5.5.12</t>
  </si>
  <si>
    <r>
      <t>Supplying,fitting and fixing M.S.</t>
    </r>
    <r>
      <rPr>
        <b/>
        <sz val="12"/>
        <color theme="1"/>
        <rFont val="Calibri"/>
        <family val="1"/>
        <scheme val="minor"/>
      </rPr>
      <t xml:space="preserve"> grill made of 20x6 mm M.S. flat as per approved design and drawing  …..do…… ..all complete as per …….E/I.</t>
    </r>
  </si>
  <si>
    <t>Kg</t>
  </si>
  <si>
    <t>12
5.5.18</t>
  </si>
  <si>
    <t>Supplying,fitting and fixing fully glased steel door,windows or ventilatons of standard "Z" and mullion steel section ………..do…… ..all complete as per ……….E/I.</t>
  </si>
  <si>
    <t>13
5.8.41 + 5.8.43</t>
  </si>
  <si>
    <r>
      <t xml:space="preserve">Providing two coats of </t>
    </r>
    <r>
      <rPr>
        <b/>
        <sz val="12"/>
        <color theme="1"/>
        <rFont val="Calibri"/>
        <family val="1"/>
        <scheme val="minor"/>
      </rPr>
      <t>painting with ready mixed paint of approved shade and make over steel surfaces…..do… ..all complete as per E/I. (With Primer one coat of red lead paint)</t>
    </r>
  </si>
  <si>
    <t>14
5.5.5 (b)</t>
  </si>
  <si>
    <t>Providing Tor steel reinforcement of 10 mm,12 mm &amp; 16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
12MM (20%)</t>
  </si>
  <si>
    <t>15
5.4.1</t>
  </si>
  <si>
    <t>supplying,fitting and fixing good quality ,well dressed and well seasoned sal wood work in chaukhat in doors,windows skylights, fanlights and c/w celetical windows openings, including wedge …………do…..E/I.</t>
  </si>
  <si>
    <t>16
5.4.32</t>
  </si>
  <si>
    <t>supplying , fitting and fixing 35mm thick solid core type decorative single leafflush door shutter with both sides decorative veneered with black board core bended with high quality phenol formal dehydes synthetic resin of standard make with aluminium fittings, such as hinges,tower bolts, handle,cleats andsand blocks and all taxes............do....E/I</t>
  </si>
  <si>
    <t>17
5.10.1</t>
  </si>
  <si>
    <t>Dismantling Pucca brick , stone masonry or lime work including stacking serviceable material in countable stacks within 15M lead and disposal of unserviceable  materials with all leads complete as per direction of E/I</t>
  </si>
  <si>
    <t>18
(J.B.C.D 5.1.1+ 5.1.2)</t>
  </si>
  <si>
    <t xml:space="preserve"> 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E/I+Extra for earthworkin hard soil as per specification and direction of E/I.(vide classification of soil item-B)                                                                                </t>
  </si>
  <si>
    <t>19
B.C.D 5.1.10</t>
  </si>
  <si>
    <t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Mode of measurement compacted volume. )                               </t>
  </si>
  <si>
    <t>20
5.6.3</t>
  </si>
  <si>
    <t>Providing designation 75B one brick flat soling ……all complete as per …….E/I.</t>
  </si>
  <si>
    <t>21
5.5.30</t>
  </si>
  <si>
    <t>supplying,fitting and fixing M S grill gate with M S Grills made of 20x6 mm MS flats or 16mm ms square bars fitted on 25x25x6 mm M S angle  frame ……..do…..E/I.</t>
  </si>
  <si>
    <t>22
5.8.24</t>
  </si>
  <si>
    <t>providing two coat of snowcem of approved shade and make over a coat of cement primer on new surface including prepering the plastered surface……do……E/I.</t>
  </si>
  <si>
    <t>Sft</t>
  </si>
  <si>
    <t>23
(5.5.5) + (5.5.4)</t>
  </si>
  <si>
    <t>Providing Tor steel reinforcement of 8,10&amp;12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
8MM (35%)</t>
  </si>
  <si>
    <t>24
5.5.5(a)</t>
  </si>
  <si>
    <t>10MM(45%)</t>
  </si>
  <si>
    <t>25             5.3.17.1</t>
  </si>
  <si>
    <t>Centering and shuttering including strutting, propping etc. and removal of form for Foundation, footing, bases of columns, etc for mass concrete</t>
  </si>
  <si>
    <t>Carriage of Materials</t>
  </si>
  <si>
    <t>Sand (Lead 49 KM)</t>
  </si>
  <si>
    <t>Stone Chips(Lead 22 KM)</t>
  </si>
  <si>
    <t>Bricks ( Lead 08 KM)</t>
  </si>
  <si>
    <t>Earth 01 km</t>
  </si>
  <si>
    <t>Local sand 14km</t>
  </si>
  <si>
    <t>Name of Work :- Laying of Paver block Under Ward No-50 Ranchi Khuti Road near OCL Appartment Hawai Nagar.</t>
  </si>
  <si>
    <t>2
16.91.2
(D.S.R)</t>
  </si>
  <si>
    <t>Supplying and laying 80mm thick cement concrete paver block of M30 Grade with approved colour, design and pattern.</t>
  </si>
  <si>
    <t xml:space="preserve">3
5.3.2.1
</t>
  </si>
  <si>
    <t xml:space="preserve"> Sand with lead of 42 km</t>
  </si>
  <si>
    <t>Stone chips with lead of 15 km</t>
  </si>
  <si>
    <t>Name of Work :- Improvement of road at Green Garden Aparment road and Patel Nagar road No-10</t>
  </si>
  <si>
    <t>2
5.1.1 +5.1.2   BCD</t>
  </si>
  <si>
    <t>3
5.1.10</t>
  </si>
  <si>
    <t>4
5.6.8</t>
  </si>
  <si>
    <t xml:space="preserve">5
5.3.2.1
</t>
  </si>
  <si>
    <t>7
13.5.2</t>
  </si>
  <si>
    <t>Providing and applying Tack Coat bitumen emulsion using pressure distributor at the rate of 0.20 kg/Sqm--------------do---------- mechanical broom.</t>
  </si>
  <si>
    <t>8.
14.5.3</t>
  </si>
  <si>
    <t xml:space="preserve">Providing and Laying Bitumen macadam with 100-120 TPH hot mix Plant producing an average output of 75 tones ----------- do Direction of E/I. </t>
  </si>
  <si>
    <t>9
15.5.8</t>
  </si>
  <si>
    <t xml:space="preserve">Provding and laying of hot applied with 100-120 TPH hot mix plant producing an average out put  of 75 tones ----------do----------- direction of E/I. </t>
  </si>
  <si>
    <t>10
16.08.1</t>
  </si>
  <si>
    <t>Providing and Laying of hot applied thermoplastic compound 2.5mm thick including refectorising glass bead on bituminous surface.</t>
  </si>
  <si>
    <t xml:space="preserve"> Sand with lead of 18 km</t>
  </si>
  <si>
    <t>Local Sand with lead of 42  km</t>
  </si>
  <si>
    <t>Stone Boulder with lead of 129 km</t>
  </si>
  <si>
    <r>
      <t xml:space="preserve">Name of Work :- </t>
    </r>
    <r>
      <rPr>
        <b/>
        <sz val="14"/>
        <color theme="1"/>
        <rFont val="Kruti Dev 010"/>
      </rPr>
      <t xml:space="preserve">U;w vejkorh dksyksuh esa /kesUnz frokjh ds ?kj ds ikl ukyh ,o aiFk dk fuekZ.k dk;Za </t>
    </r>
  </si>
  <si>
    <t xml:space="preserve">1
5.10.2     BCD
</t>
  </si>
  <si>
    <t xml:space="preserve">   2
5.1.1 +5.1.2   BCD</t>
  </si>
  <si>
    <t>5
5.3.1.2</t>
  </si>
  <si>
    <t>1:2:4(1Cement:2coarse sand(Zone-III): 4 graded stone aggregate 20mm nominal size)</t>
  </si>
  <si>
    <t xml:space="preserve">6
5.3.2.1
</t>
  </si>
  <si>
    <t>7            5.2.34</t>
  </si>
  <si>
    <t>Providing rough dressed course stone masonry in cement mortar (1:4) in foundation and plinth with hammer dressed stone ……………………………. all complete as per specification and direction of E/I</t>
  </si>
  <si>
    <t xml:space="preserve">8
5.7.11
+
5.7.12
</t>
  </si>
  <si>
    <t>Providing 25mm thick cement plaster (1:4) with clean course sand F.M 1.5 includin screening curing with all leads and lifts of water, scaffoling taxes and royality all complete as per specification and direction of E/I with 1.5 mm cement punning</t>
  </si>
  <si>
    <t xml:space="preserve">    9  
 5.3.11</t>
  </si>
  <si>
    <t xml:space="preserve">     10.
5.3.17.1</t>
  </si>
  <si>
    <t>Foundation, footing, bases of columns, etc for mass concrete</t>
  </si>
  <si>
    <t xml:space="preserve">  11.
5.5.5</t>
  </si>
  <si>
    <t>Providing Tor steel reinforcement of 10mm,12mm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</si>
  <si>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CARRIAGE OF MATERIALS</t>
  </si>
  <si>
    <t>SAND-LEAD-42KM</t>
  </si>
  <si>
    <t>M³</t>
  </si>
  <si>
    <t>SAND LOCAL-LEAD-18KM</t>
  </si>
  <si>
    <t>CHIPS-LEAD-15KM</t>
  </si>
  <si>
    <t>BOULDER-LEAD-29KM</t>
  </si>
  <si>
    <t>EARTH-LEAD-1km</t>
  </si>
  <si>
    <t xml:space="preserve">Executive Engineer
RMC, Ranchi </t>
  </si>
</sst>
</file>

<file path=xl/styles.xml><?xml version="1.0" encoding="utf-8"?>
<styleSheet xmlns="http://schemas.openxmlformats.org/spreadsheetml/2006/main">
  <numFmts count="1">
    <numFmt numFmtId="164" formatCode="0.000"/>
  </numFmts>
  <fonts count="15">
    <font>
      <sz val="11"/>
      <color theme="1"/>
      <name val="Calibri"/>
      <family val="2"/>
      <scheme val="minor"/>
    </font>
    <font>
      <b/>
      <sz val="11"/>
      <color theme="1"/>
      <name val="Calibri"/>
      <family val="2"/>
      <scheme val="minor"/>
    </font>
    <font>
      <b/>
      <sz val="11"/>
      <color theme="1"/>
      <name val="Century"/>
      <family val="1"/>
    </font>
    <font>
      <b/>
      <sz val="14"/>
      <color theme="1"/>
      <name val="Calibri"/>
      <family val="2"/>
      <scheme val="minor"/>
    </font>
    <font>
      <b/>
      <sz val="9"/>
      <color theme="1"/>
      <name val="Century"/>
      <family val="1"/>
    </font>
    <font>
      <b/>
      <sz val="12"/>
      <color theme="1"/>
      <name val="Calibri"/>
      <family val="1"/>
      <scheme val="minor"/>
    </font>
    <font>
      <b/>
      <sz val="9"/>
      <color theme="1"/>
      <name val="Calibri"/>
      <family val="2"/>
      <scheme val="minor"/>
    </font>
    <font>
      <b/>
      <sz val="14"/>
      <color theme="1"/>
      <name val="Kruti Dev 010"/>
    </font>
    <font>
      <b/>
      <sz val="10"/>
      <color theme="1"/>
      <name val="Calibri"/>
      <family val="2"/>
      <scheme val="minor"/>
    </font>
    <font>
      <b/>
      <sz val="10"/>
      <name val="Century"/>
      <family val="1"/>
    </font>
    <font>
      <sz val="10"/>
      <name val="Calibri"/>
      <family val="2"/>
    </font>
    <font>
      <sz val="10"/>
      <color theme="1"/>
      <name val="Calibri"/>
      <family val="2"/>
      <scheme val="minor"/>
    </font>
    <font>
      <sz val="10"/>
      <color theme="1"/>
      <name val="Calibri"/>
      <family val="2"/>
    </font>
    <font>
      <b/>
      <sz val="10"/>
      <color theme="1"/>
      <name val="Times New Roman"/>
      <family val="1"/>
    </font>
    <font>
      <b/>
      <sz val="11"/>
      <color theme="1"/>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51">
    <xf numFmtId="0" fontId="0" fillId="0" borderId="0" xfId="0"/>
    <xf numFmtId="0" fontId="1" fillId="0" borderId="0" xfId="0" applyFont="1" applyAlignment="1">
      <alignment horizontal="center" vertical="center"/>
    </xf>
    <xf numFmtId="2" fontId="1" fillId="0" borderId="0" xfId="0" applyNumberFormat="1" applyFont="1" applyAlignment="1">
      <alignment horizontal="center" vertical="center"/>
    </xf>
    <xf numFmtId="1" fontId="1" fillId="0" borderId="0" xfId="0" applyNumberFormat="1" applyFont="1" applyAlignment="1">
      <alignment horizontal="center" vertical="center" wrapText="1"/>
    </xf>
    <xf numFmtId="0" fontId="1" fillId="0" borderId="0" xfId="0" applyFont="1" applyAlignment="1">
      <alignment horizontal="center" vertical="center" wrapText="1"/>
    </xf>
    <xf numFmtId="1" fontId="1" fillId="0" borderId="0" xfId="0" applyNumberFormat="1" applyFont="1" applyAlignment="1">
      <alignment horizontal="center" vertical="center"/>
    </xf>
    <xf numFmtId="2"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1" fontId="1" fillId="0" borderId="2" xfId="0" applyNumberFormat="1" applyFont="1" applyBorder="1" applyAlignment="1">
      <alignment horizontal="center" vertical="center" wrapText="1"/>
    </xf>
    <xf numFmtId="2" fontId="1" fillId="0" borderId="2" xfId="0" applyNumberFormat="1" applyFont="1" applyBorder="1" applyAlignment="1">
      <alignment horizontal="center" vertical="center" wrapText="1"/>
    </xf>
    <xf numFmtId="1" fontId="1" fillId="0" borderId="2" xfId="0" applyNumberFormat="1" applyFont="1" applyBorder="1" applyAlignment="1">
      <alignment horizontal="center" vertical="center"/>
    </xf>
    <xf numFmtId="0" fontId="2"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1" fillId="0" borderId="0" xfId="0" applyFont="1" applyBorder="1" applyAlignment="1">
      <alignment horizontal="center" vertical="center"/>
    </xf>
    <xf numFmtId="2" fontId="2" fillId="0" borderId="1"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2" fontId="6"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wrapText="1"/>
    </xf>
    <xf numFmtId="0" fontId="1" fillId="0" borderId="0" xfId="0" applyFont="1"/>
    <xf numFmtId="0" fontId="9" fillId="0" borderId="1" xfId="0" applyFont="1" applyBorder="1" applyAlignment="1">
      <alignment horizontal="center" vertical="center" wrapText="1"/>
    </xf>
    <xf numFmtId="0" fontId="10" fillId="0" borderId="1" xfId="0" applyFont="1" applyBorder="1" applyAlignment="1">
      <alignment horizontal="left" vertical="top" wrapText="1"/>
    </xf>
    <xf numFmtId="2" fontId="0" fillId="0" borderId="1" xfId="0" applyNumberFormat="1" applyFont="1" applyBorder="1" applyAlignment="1">
      <alignment horizontal="center" vertical="center"/>
    </xf>
    <xf numFmtId="0" fontId="8" fillId="0" borderId="1" xfId="0" applyFont="1" applyBorder="1" applyAlignment="1">
      <alignment vertical="center" wrapText="1"/>
    </xf>
    <xf numFmtId="0" fontId="11" fillId="0" borderId="2" xfId="0" applyFont="1" applyBorder="1" applyAlignment="1">
      <alignment wrapText="1"/>
    </xf>
    <xf numFmtId="2" fontId="0" fillId="0" borderId="2" xfId="0" applyNumberFormat="1" applyFont="1" applyBorder="1" applyAlignment="1">
      <alignment horizontal="center" vertical="center"/>
    </xf>
    <xf numFmtId="0" fontId="0" fillId="0" borderId="0" xfId="0" applyFont="1" applyAlignment="1">
      <alignment horizontal="center" vertical="center"/>
    </xf>
    <xf numFmtId="0" fontId="12" fillId="0" borderId="1" xfId="0" applyFont="1" applyBorder="1" applyAlignment="1">
      <alignment horizontal="left" vertical="top" wrapText="1"/>
    </xf>
    <xf numFmtId="0" fontId="0" fillId="0" borderId="6" xfId="0" applyFont="1" applyBorder="1" applyAlignment="1">
      <alignment horizontal="center" vertical="center"/>
    </xf>
    <xf numFmtId="0" fontId="13" fillId="0" borderId="1" xfId="0" applyFont="1" applyBorder="1" applyAlignment="1">
      <alignment horizontal="center" vertical="center" wrapText="1"/>
    </xf>
    <xf numFmtId="2" fontId="14" fillId="0" borderId="1" xfId="0" applyNumberFormat="1" applyFont="1" applyBorder="1" applyAlignment="1">
      <alignment horizontal="center" vertical="center"/>
    </xf>
    <xf numFmtId="0" fontId="14" fillId="0" borderId="0" xfId="0" applyFont="1"/>
    <xf numFmtId="0" fontId="8" fillId="0" borderId="1" xfId="0" applyFont="1" applyBorder="1" applyAlignment="1">
      <alignment horizontal="center" vertical="center"/>
    </xf>
    <xf numFmtId="0" fontId="11" fillId="0" borderId="1" xfId="0" applyFont="1" applyBorder="1" applyAlignment="1">
      <alignment horizontal="center" vertical="center"/>
    </xf>
    <xf numFmtId="2" fontId="11" fillId="0" borderId="1" xfId="0" applyNumberFormat="1" applyFont="1" applyBorder="1" applyAlignment="1">
      <alignment horizontal="center" vertical="center"/>
    </xf>
    <xf numFmtId="0" fontId="11" fillId="0" borderId="1" xfId="0" applyFont="1" applyBorder="1" applyAlignment="1">
      <alignment horizontal="center" wrapText="1"/>
    </xf>
    <xf numFmtId="0" fontId="0" fillId="0" borderId="1" xfId="0" applyFont="1" applyBorder="1" applyAlignment="1">
      <alignment horizontal="center" vertical="center" wrapText="1"/>
    </xf>
    <xf numFmtId="0" fontId="8" fillId="0" borderId="1" xfId="0" applyFont="1" applyBorder="1" applyAlignment="1">
      <alignment vertical="center"/>
    </xf>
    <xf numFmtId="0" fontId="11" fillId="0" borderId="1" xfId="0" applyFont="1" applyBorder="1"/>
    <xf numFmtId="2" fontId="0" fillId="0" borderId="1" xfId="0" applyNumberFormat="1" applyBorder="1"/>
    <xf numFmtId="1" fontId="1" fillId="0" borderId="0" xfId="0" applyNumberFormat="1" applyFont="1" applyAlignment="1">
      <alignment horizontal="center" vertical="center" wrapText="1"/>
    </xf>
  </cellXfs>
  <cellStyles count="1">
    <cellStyle name="Normal" xfId="0" builtinId="0"/>
  </cellStyles>
  <dxfs count="1">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0"/>
  <sheetViews>
    <sheetView tabSelected="1" topLeftCell="A10" workbookViewId="0">
      <selection activeCell="A3" sqref="A3:F3"/>
    </sheetView>
  </sheetViews>
  <sheetFormatPr defaultRowHeight="15"/>
  <cols>
    <col min="1" max="1" width="9.140625" style="5"/>
    <col min="2" max="2" width="42.85546875" style="4" customWidth="1"/>
    <col min="3" max="3" width="9.140625" style="1"/>
    <col min="4" max="4" width="9.140625" style="3"/>
    <col min="5" max="5" width="11.28515625" style="1" customWidth="1"/>
    <col min="6" max="6" width="16.42578125" style="2" customWidth="1"/>
    <col min="7" max="7" width="9.140625" style="1" hidden="1" customWidth="1"/>
    <col min="8" max="16384" width="9.140625" style="1"/>
  </cols>
  <sheetData>
    <row r="1" spans="1:7" ht="18.75">
      <c r="A1" s="22" t="s">
        <v>36</v>
      </c>
      <c r="B1" s="22"/>
      <c r="C1" s="22"/>
      <c r="D1" s="22"/>
      <c r="E1" s="22"/>
      <c r="F1" s="22"/>
    </row>
    <row r="2" spans="1:7" ht="18.75">
      <c r="A2" s="22" t="s">
        <v>35</v>
      </c>
      <c r="B2" s="22"/>
      <c r="C2" s="22"/>
      <c r="D2" s="22"/>
      <c r="E2" s="22"/>
      <c r="F2" s="22"/>
    </row>
    <row r="3" spans="1:7" ht="56.25" customHeight="1">
      <c r="A3" s="24" t="s">
        <v>34</v>
      </c>
      <c r="B3" s="25"/>
      <c r="C3" s="25"/>
      <c r="D3" s="25"/>
      <c r="E3" s="25"/>
      <c r="F3" s="26"/>
    </row>
    <row r="4" spans="1:7">
      <c r="A4" s="15" t="s">
        <v>33</v>
      </c>
      <c r="B4" s="15" t="s">
        <v>32</v>
      </c>
      <c r="C4" s="15" t="s">
        <v>31</v>
      </c>
      <c r="D4" s="15" t="s">
        <v>30</v>
      </c>
      <c r="E4" s="15" t="s">
        <v>29</v>
      </c>
      <c r="F4" s="15" t="s">
        <v>28</v>
      </c>
    </row>
    <row r="5" spans="1:7" s="4" customFormat="1" ht="30">
      <c r="A5" s="12">
        <v>1</v>
      </c>
      <c r="B5" s="6" t="s">
        <v>27</v>
      </c>
      <c r="C5" s="6">
        <v>20</v>
      </c>
      <c r="D5" s="7" t="s">
        <v>26</v>
      </c>
      <c r="E5" s="6">
        <v>330.4</v>
      </c>
      <c r="F5" s="6">
        <f t="shared" ref="F5:F10" si="0">C5*E5</f>
        <v>6608</v>
      </c>
      <c r="G5" s="4">
        <v>3304</v>
      </c>
    </row>
    <row r="6" spans="1:7" ht="105">
      <c r="A6" s="12" t="s">
        <v>25</v>
      </c>
      <c r="B6" s="6" t="s">
        <v>24</v>
      </c>
      <c r="C6" s="6">
        <v>11.25</v>
      </c>
      <c r="D6" s="7" t="s">
        <v>4</v>
      </c>
      <c r="E6" s="11">
        <v>415.58</v>
      </c>
      <c r="F6" s="6">
        <f t="shared" si="0"/>
        <v>4675.2749999999996</v>
      </c>
      <c r="G6" s="1">
        <v>15305.14</v>
      </c>
    </row>
    <row r="7" spans="1:7" ht="90">
      <c r="A7" s="12" t="s">
        <v>23</v>
      </c>
      <c r="B7" s="6" t="s">
        <v>22</v>
      </c>
      <c r="C7" s="6">
        <v>18.75</v>
      </c>
      <c r="D7" s="10" t="s">
        <v>4</v>
      </c>
      <c r="E7" s="11">
        <v>1438.96</v>
      </c>
      <c r="F7" s="6">
        <f t="shared" si="0"/>
        <v>26980.5</v>
      </c>
      <c r="G7" s="1">
        <v>82081</v>
      </c>
    </row>
    <row r="8" spans="1:7" ht="150">
      <c r="A8" s="12" t="s">
        <v>21</v>
      </c>
      <c r="B8" s="6" t="s">
        <v>20</v>
      </c>
      <c r="C8" s="6">
        <v>140.63</v>
      </c>
      <c r="D8" s="10" t="s">
        <v>4</v>
      </c>
      <c r="E8" s="11">
        <v>4858.76</v>
      </c>
      <c r="F8" s="6">
        <f t="shared" si="0"/>
        <v>683287.41879999998</v>
      </c>
      <c r="G8" s="1">
        <v>275492</v>
      </c>
    </row>
    <row r="9" spans="1:7" ht="45">
      <c r="A9" s="12" t="s">
        <v>19</v>
      </c>
      <c r="B9" s="13" t="s">
        <v>18</v>
      </c>
      <c r="C9" s="6">
        <v>2</v>
      </c>
      <c r="D9" s="14" t="s">
        <v>17</v>
      </c>
      <c r="E9" s="11">
        <v>4303</v>
      </c>
      <c r="F9" s="6">
        <f t="shared" si="0"/>
        <v>8606</v>
      </c>
    </row>
    <row r="10" spans="1:7" ht="45">
      <c r="A10" s="12" t="s">
        <v>16</v>
      </c>
      <c r="B10" s="13" t="s">
        <v>15</v>
      </c>
      <c r="C10" s="6">
        <v>75</v>
      </c>
      <c r="D10" s="12" t="s">
        <v>14</v>
      </c>
      <c r="E10" s="11">
        <v>184.61</v>
      </c>
      <c r="F10" s="6">
        <f t="shared" si="0"/>
        <v>13845.750000000002</v>
      </c>
      <c r="G10" s="1">
        <v>6978.26</v>
      </c>
    </row>
    <row r="11" spans="1:7">
      <c r="A11" s="10">
        <v>7</v>
      </c>
      <c r="B11" s="9" t="s">
        <v>13</v>
      </c>
      <c r="C11" s="6"/>
      <c r="D11" s="7"/>
      <c r="E11" s="8"/>
      <c r="F11" s="6"/>
    </row>
    <row r="12" spans="1:7">
      <c r="A12" s="10" t="s">
        <v>12</v>
      </c>
      <c r="B12" s="6" t="s">
        <v>11</v>
      </c>
      <c r="C12" s="6">
        <v>60.47</v>
      </c>
      <c r="D12" s="6" t="s">
        <v>4</v>
      </c>
      <c r="E12" s="6">
        <v>893.67</v>
      </c>
      <c r="F12" s="6">
        <f>C12*E12</f>
        <v>54040.224899999994</v>
      </c>
      <c r="G12" s="1">
        <v>21787.67</v>
      </c>
    </row>
    <row r="13" spans="1:7">
      <c r="A13" s="10" t="s">
        <v>10</v>
      </c>
      <c r="B13" s="6" t="s">
        <v>9</v>
      </c>
      <c r="C13" s="6">
        <v>11.25</v>
      </c>
      <c r="D13" s="6" t="s">
        <v>4</v>
      </c>
      <c r="E13" s="6">
        <v>363.98</v>
      </c>
      <c r="F13" s="6">
        <f>C13*E13</f>
        <v>4094.7750000000001</v>
      </c>
      <c r="G13" s="1">
        <v>13416.3</v>
      </c>
    </row>
    <row r="14" spans="1:7">
      <c r="A14" s="10" t="s">
        <v>8</v>
      </c>
      <c r="B14" s="6" t="s">
        <v>7</v>
      </c>
      <c r="C14" s="6">
        <v>18.75</v>
      </c>
      <c r="D14" s="6" t="s">
        <v>4</v>
      </c>
      <c r="E14" s="6">
        <v>819.59</v>
      </c>
      <c r="F14" s="6">
        <f>C14*E14</f>
        <v>15367.3125</v>
      </c>
      <c r="G14" s="1">
        <v>50347.41</v>
      </c>
    </row>
    <row r="15" spans="1:7">
      <c r="A15" s="10" t="s">
        <v>6</v>
      </c>
      <c r="B15" s="6" t="s">
        <v>5</v>
      </c>
      <c r="C15" s="6">
        <v>120.93</v>
      </c>
      <c r="D15" s="6" t="s">
        <v>4</v>
      </c>
      <c r="E15" s="6">
        <v>496.4</v>
      </c>
      <c r="F15" s="6">
        <f>C15*E15</f>
        <v>60029.652000000002</v>
      </c>
      <c r="G15" s="1">
        <v>24204.46</v>
      </c>
    </row>
    <row r="16" spans="1:7">
      <c r="A16" s="10"/>
      <c r="B16" s="9"/>
      <c r="C16" s="8"/>
      <c r="D16" s="7"/>
      <c r="E16" s="8" t="s">
        <v>3</v>
      </c>
      <c r="F16" s="11">
        <f>SUM(F5:F15)</f>
        <v>877534.90820000006</v>
      </c>
      <c r="G16" s="1">
        <v>533572.21</v>
      </c>
    </row>
    <row r="17" spans="1:6">
      <c r="A17" s="10"/>
      <c r="B17" s="9"/>
      <c r="C17" s="8"/>
      <c r="D17" s="7"/>
      <c r="E17" s="6" t="s">
        <v>2</v>
      </c>
      <c r="F17" s="6">
        <f>F16*12/100</f>
        <v>105304.18898400001</v>
      </c>
    </row>
    <row r="18" spans="1:6">
      <c r="A18" s="10"/>
      <c r="B18" s="9"/>
      <c r="C18" s="8"/>
      <c r="D18" s="7"/>
      <c r="E18" s="6"/>
      <c r="F18" s="6">
        <f>F17+F16</f>
        <v>982839.09718400007</v>
      </c>
    </row>
    <row r="19" spans="1:6" ht="30">
      <c r="A19" s="10"/>
      <c r="B19" s="9"/>
      <c r="C19" s="8"/>
      <c r="D19" s="7"/>
      <c r="E19" s="6" t="s">
        <v>1</v>
      </c>
      <c r="F19" s="6">
        <f>F18*1/100</f>
        <v>9828.3909718400009</v>
      </c>
    </row>
    <row r="20" spans="1:6">
      <c r="A20" s="10"/>
      <c r="B20" s="9"/>
      <c r="C20" s="8"/>
      <c r="D20" s="7"/>
      <c r="E20" s="6" t="s">
        <v>0</v>
      </c>
      <c r="F20" s="6">
        <f>F19+F18</f>
        <v>992667.48815584008</v>
      </c>
    </row>
  </sheetData>
  <mergeCells count="3">
    <mergeCell ref="A1:F1"/>
    <mergeCell ref="A2:F2"/>
    <mergeCell ref="A3:F3"/>
  </mergeCells>
  <pageMargins left="0.53"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dimension ref="A1:G26"/>
  <sheetViews>
    <sheetView topLeftCell="A19" workbookViewId="0">
      <selection activeCell="F26" sqref="F26"/>
    </sheetView>
  </sheetViews>
  <sheetFormatPr defaultRowHeight="15"/>
  <cols>
    <col min="1" max="1" width="9.140625" style="5"/>
    <col min="2" max="2" width="42.28515625" style="4" customWidth="1"/>
    <col min="3" max="3" width="9.5703125" style="1" bestFit="1" customWidth="1"/>
    <col min="4" max="4" width="9.140625" style="3"/>
    <col min="5" max="5" width="9.140625" style="1"/>
    <col min="6" max="6" width="19.42578125" style="2" customWidth="1"/>
    <col min="7" max="7" width="14.7109375" style="1" hidden="1" customWidth="1"/>
    <col min="8" max="16384" width="9.140625" style="1"/>
  </cols>
  <sheetData>
    <row r="1" spans="1:7" ht="18.75">
      <c r="A1" s="22" t="s">
        <v>36</v>
      </c>
      <c r="B1" s="22"/>
      <c r="C1" s="22"/>
      <c r="D1" s="22"/>
      <c r="E1" s="22"/>
      <c r="F1" s="22"/>
    </row>
    <row r="2" spans="1:7" ht="18.75">
      <c r="A2" s="22" t="s">
        <v>35</v>
      </c>
      <c r="B2" s="22"/>
      <c r="C2" s="22"/>
      <c r="D2" s="22"/>
      <c r="E2" s="22"/>
      <c r="F2" s="22"/>
    </row>
    <row r="3" spans="1:7" ht="57.75" customHeight="1">
      <c r="A3" s="23" t="s">
        <v>37</v>
      </c>
      <c r="B3" s="23"/>
      <c r="C3" s="23"/>
      <c r="D3" s="23"/>
      <c r="E3" s="23"/>
      <c r="F3" s="23"/>
    </row>
    <row r="4" spans="1:7">
      <c r="A4" s="15" t="s">
        <v>33</v>
      </c>
      <c r="B4" s="15" t="s">
        <v>32</v>
      </c>
      <c r="C4" s="15" t="s">
        <v>31</v>
      </c>
      <c r="D4" s="15" t="s">
        <v>30</v>
      </c>
      <c r="E4" s="15" t="s">
        <v>29</v>
      </c>
      <c r="F4" s="15" t="s">
        <v>28</v>
      </c>
    </row>
    <row r="5" spans="1:7" ht="30">
      <c r="A5" s="16" t="s">
        <v>38</v>
      </c>
      <c r="B5" s="6" t="s">
        <v>39</v>
      </c>
      <c r="C5" s="11">
        <f>G5/E5</f>
        <v>15.000000000000002</v>
      </c>
      <c r="D5" s="7" t="s">
        <v>17</v>
      </c>
      <c r="E5" s="11">
        <v>330.4</v>
      </c>
      <c r="F5" s="11">
        <f>C5*E5</f>
        <v>4956</v>
      </c>
      <c r="G5" s="1">
        <v>4956</v>
      </c>
    </row>
    <row r="6" spans="1:7" ht="75">
      <c r="A6" s="16" t="s">
        <v>40</v>
      </c>
      <c r="B6" s="6" t="s">
        <v>41</v>
      </c>
      <c r="C6" s="11">
        <f t="shared" ref="C6:C21" si="0">G6/E6</f>
        <v>8.4100296999283106</v>
      </c>
      <c r="D6" s="7" t="s">
        <v>4</v>
      </c>
      <c r="E6" s="8">
        <v>878.79</v>
      </c>
      <c r="F6" s="11">
        <f t="shared" ref="F6:F21" si="1">C6*E6</f>
        <v>7390.65</v>
      </c>
      <c r="G6" s="1">
        <v>7390.65</v>
      </c>
    </row>
    <row r="7" spans="1:7" ht="30">
      <c r="A7" s="6" t="s">
        <v>42</v>
      </c>
      <c r="B7" s="6" t="s">
        <v>43</v>
      </c>
      <c r="C7" s="11">
        <f t="shared" si="0"/>
        <v>10.699987951323346</v>
      </c>
      <c r="D7" s="6" t="s">
        <v>44</v>
      </c>
      <c r="E7" s="6">
        <v>497.98</v>
      </c>
      <c r="F7" s="11">
        <f t="shared" si="1"/>
        <v>5328.38</v>
      </c>
      <c r="G7" s="1">
        <v>5328.38</v>
      </c>
    </row>
    <row r="8" spans="1:7" ht="120">
      <c r="A8" s="12" t="s">
        <v>45</v>
      </c>
      <c r="B8" s="6" t="s">
        <v>46</v>
      </c>
      <c r="C8" s="11">
        <f t="shared" si="0"/>
        <v>55.302262090483623</v>
      </c>
      <c r="D8" s="7" t="s">
        <v>4</v>
      </c>
      <c r="E8" s="8">
        <v>153.84</v>
      </c>
      <c r="F8" s="11">
        <f t="shared" si="1"/>
        <v>8507.7000000000007</v>
      </c>
      <c r="G8" s="1">
        <v>8507.7000000000007</v>
      </c>
    </row>
    <row r="9" spans="1:7" ht="105">
      <c r="A9" s="12" t="s">
        <v>47</v>
      </c>
      <c r="B9" s="6" t="s">
        <v>24</v>
      </c>
      <c r="C9" s="11">
        <f t="shared" si="0"/>
        <v>6.3712401944270667</v>
      </c>
      <c r="D9" s="7" t="s">
        <v>4</v>
      </c>
      <c r="E9" s="8">
        <v>415.58</v>
      </c>
      <c r="F9" s="11">
        <f t="shared" si="1"/>
        <v>2647.76</v>
      </c>
      <c r="G9" s="1">
        <v>2647.76</v>
      </c>
    </row>
    <row r="10" spans="1:7" ht="90">
      <c r="A10" s="12" t="s">
        <v>48</v>
      </c>
      <c r="B10" s="6" t="s">
        <v>22</v>
      </c>
      <c r="C10" s="11">
        <f t="shared" si="0"/>
        <v>10.699998610107301</v>
      </c>
      <c r="D10" s="7" t="s">
        <v>4</v>
      </c>
      <c r="E10" s="8">
        <v>1438.96</v>
      </c>
      <c r="F10" s="11">
        <f t="shared" si="1"/>
        <v>15396.87</v>
      </c>
      <c r="G10" s="1">
        <v>15396.87</v>
      </c>
    </row>
    <row r="11" spans="1:7" ht="60">
      <c r="A11" s="16" t="s">
        <v>49</v>
      </c>
      <c r="B11" s="6" t="s">
        <v>50</v>
      </c>
      <c r="C11" s="11">
        <f t="shared" si="0"/>
        <v>21.229999473860186</v>
      </c>
      <c r="D11" s="7" t="s">
        <v>4</v>
      </c>
      <c r="E11" s="8">
        <v>5891.97</v>
      </c>
      <c r="F11" s="11">
        <f t="shared" si="1"/>
        <v>125086.52</v>
      </c>
      <c r="G11" s="1">
        <v>125086.52</v>
      </c>
    </row>
    <row r="12" spans="1:7" ht="135">
      <c r="A12" s="16" t="s">
        <v>51</v>
      </c>
      <c r="B12" s="6" t="s">
        <v>52</v>
      </c>
      <c r="C12" s="11">
        <f t="shared" si="0"/>
        <v>8.4899985720452413</v>
      </c>
      <c r="D12" s="7" t="s">
        <v>4</v>
      </c>
      <c r="E12" s="8">
        <v>6092.63</v>
      </c>
      <c r="F12" s="11">
        <f t="shared" si="1"/>
        <v>51726.42</v>
      </c>
      <c r="G12" s="1">
        <v>51726.42</v>
      </c>
    </row>
    <row r="13" spans="1:7" ht="120">
      <c r="A13" s="16" t="s">
        <v>53</v>
      </c>
      <c r="B13" s="6" t="s">
        <v>54</v>
      </c>
      <c r="C13" s="11">
        <f t="shared" si="0"/>
        <v>2.0599999171627625</v>
      </c>
      <c r="D13" s="7" t="s">
        <v>55</v>
      </c>
      <c r="E13" s="8">
        <v>77259.94</v>
      </c>
      <c r="F13" s="11">
        <f t="shared" si="1"/>
        <v>159155.47</v>
      </c>
      <c r="G13" s="1">
        <v>159155.47</v>
      </c>
    </row>
    <row r="14" spans="1:7" ht="60">
      <c r="A14" s="6" t="s">
        <v>56</v>
      </c>
      <c r="B14" s="6" t="s">
        <v>57</v>
      </c>
      <c r="C14" s="11">
        <f t="shared" si="0"/>
        <v>167.28622501489625</v>
      </c>
      <c r="D14" s="6" t="s">
        <v>14</v>
      </c>
      <c r="E14" s="17">
        <v>184.61</v>
      </c>
      <c r="F14" s="11">
        <f t="shared" si="1"/>
        <v>30882.71</v>
      </c>
      <c r="G14" s="18">
        <v>30882.71</v>
      </c>
    </row>
    <row r="15" spans="1:7" ht="150">
      <c r="A15" s="16" t="s">
        <v>58</v>
      </c>
      <c r="B15" s="6" t="s">
        <v>20</v>
      </c>
      <c r="C15" s="11">
        <f t="shared" si="0"/>
        <v>21.5</v>
      </c>
      <c r="D15" s="7" t="s">
        <v>4</v>
      </c>
      <c r="E15" s="8">
        <v>4858.76</v>
      </c>
      <c r="F15" s="11">
        <f t="shared" si="1"/>
        <v>104463.34000000001</v>
      </c>
      <c r="G15" s="18">
        <v>104463.34</v>
      </c>
    </row>
    <row r="16" spans="1:7">
      <c r="A16" s="10">
        <v>12</v>
      </c>
      <c r="B16" s="9" t="s">
        <v>13</v>
      </c>
      <c r="C16" s="11"/>
      <c r="D16" s="7"/>
      <c r="E16" s="8"/>
      <c r="F16" s="11"/>
    </row>
    <row r="17" spans="1:7">
      <c r="A17" s="10" t="s">
        <v>59</v>
      </c>
      <c r="B17" s="6" t="s">
        <v>60</v>
      </c>
      <c r="C17" s="11">
        <f t="shared" si="0"/>
        <v>55.302258610954269</v>
      </c>
      <c r="D17" s="7" t="s">
        <v>4</v>
      </c>
      <c r="E17" s="8">
        <v>177.1</v>
      </c>
      <c r="F17" s="11">
        <f t="shared" si="1"/>
        <v>9794.0300000000007</v>
      </c>
      <c r="G17" s="1">
        <v>9794.0300000000007</v>
      </c>
    </row>
    <row r="18" spans="1:7">
      <c r="A18" s="10" t="s">
        <v>61</v>
      </c>
      <c r="B18" s="6" t="s">
        <v>62</v>
      </c>
      <c r="C18" s="11">
        <f t="shared" si="0"/>
        <v>6.3712291884169456</v>
      </c>
      <c r="D18" s="7" t="s">
        <v>4</v>
      </c>
      <c r="E18" s="8">
        <v>363.98</v>
      </c>
      <c r="F18" s="11">
        <f t="shared" si="1"/>
        <v>2319</v>
      </c>
      <c r="G18" s="1">
        <v>2319</v>
      </c>
    </row>
    <row r="19" spans="1:7">
      <c r="A19" s="10" t="s">
        <v>63</v>
      </c>
      <c r="B19" s="6" t="s">
        <v>11</v>
      </c>
      <c r="C19" s="11">
        <f t="shared" si="0"/>
        <v>22.022234158022538</v>
      </c>
      <c r="D19" s="7" t="s">
        <v>4</v>
      </c>
      <c r="E19" s="8">
        <v>893.67</v>
      </c>
      <c r="F19" s="11">
        <f t="shared" si="1"/>
        <v>19680.61</v>
      </c>
      <c r="G19" s="1">
        <v>19680.61</v>
      </c>
    </row>
    <row r="20" spans="1:7">
      <c r="A20" s="10" t="s">
        <v>64</v>
      </c>
      <c r="B20" s="6" t="s">
        <v>65</v>
      </c>
      <c r="C20" s="11">
        <f t="shared" si="0"/>
        <v>44.044460112812246</v>
      </c>
      <c r="D20" s="7" t="s">
        <v>4</v>
      </c>
      <c r="E20" s="8">
        <v>496.4</v>
      </c>
      <c r="F20" s="11">
        <f t="shared" si="1"/>
        <v>21863.67</v>
      </c>
      <c r="G20" s="1">
        <v>21863.67</v>
      </c>
    </row>
    <row r="21" spans="1:7">
      <c r="A21" s="10" t="s">
        <v>66</v>
      </c>
      <c r="B21" s="6" t="s">
        <v>67</v>
      </c>
      <c r="C21" s="11">
        <f t="shared" si="0"/>
        <v>10.699996339633232</v>
      </c>
      <c r="D21" s="7" t="s">
        <v>4</v>
      </c>
      <c r="E21" s="8">
        <v>819.59</v>
      </c>
      <c r="F21" s="11">
        <f t="shared" si="1"/>
        <v>8769.61</v>
      </c>
      <c r="G21" s="1">
        <v>8769.61</v>
      </c>
    </row>
    <row r="22" spans="1:7">
      <c r="A22" s="10"/>
      <c r="B22" s="9"/>
      <c r="C22" s="8"/>
      <c r="D22" s="7"/>
      <c r="E22" s="8" t="s">
        <v>3</v>
      </c>
      <c r="F22" s="11">
        <f>SUM(F5:F21)</f>
        <v>577968.74000000011</v>
      </c>
    </row>
    <row r="23" spans="1:7" ht="30">
      <c r="A23" s="10"/>
      <c r="B23" s="9"/>
      <c r="C23" s="8"/>
      <c r="D23" s="7"/>
      <c r="E23" s="6" t="s">
        <v>2</v>
      </c>
      <c r="F23" s="6">
        <f>F22*12/100</f>
        <v>69356.248800000001</v>
      </c>
    </row>
    <row r="24" spans="1:7">
      <c r="A24" s="10"/>
      <c r="B24" s="9"/>
      <c r="C24" s="8"/>
      <c r="D24" s="7"/>
      <c r="E24" s="6"/>
      <c r="F24" s="6">
        <f>F23+F22</f>
        <v>647324.98880000017</v>
      </c>
    </row>
    <row r="25" spans="1:7" ht="30">
      <c r="A25" s="10"/>
      <c r="B25" s="9"/>
      <c r="C25" s="8"/>
      <c r="D25" s="7"/>
      <c r="E25" s="6" t="s">
        <v>1</v>
      </c>
      <c r="F25" s="6">
        <f>F24*1/100</f>
        <v>6473.2498880000021</v>
      </c>
    </row>
    <row r="26" spans="1:7">
      <c r="A26" s="10"/>
      <c r="B26" s="9"/>
      <c r="C26" s="8"/>
      <c r="D26" s="7"/>
      <c r="E26" s="6" t="s">
        <v>3</v>
      </c>
      <c r="F26" s="6">
        <f>F25+F24</f>
        <v>653798.23868800013</v>
      </c>
    </row>
  </sheetData>
  <mergeCells count="3">
    <mergeCell ref="A1:F1"/>
    <mergeCell ref="A2:F2"/>
    <mergeCell ref="A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20"/>
  <sheetViews>
    <sheetView workbookViewId="0">
      <selection activeCell="A3" sqref="A3:F3"/>
    </sheetView>
  </sheetViews>
  <sheetFormatPr defaultRowHeight="15"/>
  <cols>
    <col min="1" max="1" width="9.140625" style="5"/>
    <col min="2" max="2" width="42.85546875" style="4" customWidth="1"/>
    <col min="3" max="3" width="9.140625" style="1"/>
    <col min="4" max="4" width="9.140625" style="3"/>
    <col min="5" max="5" width="9.7109375" style="1" bestFit="1" customWidth="1"/>
    <col min="6" max="6" width="16.42578125" style="2" customWidth="1"/>
    <col min="7" max="16384" width="9.140625" style="1"/>
  </cols>
  <sheetData>
    <row r="1" spans="1:6" ht="18.75">
      <c r="A1" s="22" t="s">
        <v>36</v>
      </c>
      <c r="B1" s="22"/>
      <c r="C1" s="22"/>
      <c r="D1" s="22"/>
      <c r="E1" s="22"/>
      <c r="F1" s="22"/>
    </row>
    <row r="2" spans="1:6" ht="18.75">
      <c r="A2" s="22" t="s">
        <v>35</v>
      </c>
      <c r="B2" s="22"/>
      <c r="C2" s="22"/>
      <c r="D2" s="22"/>
      <c r="E2" s="22"/>
      <c r="F2" s="22"/>
    </row>
    <row r="3" spans="1:6" ht="54.75" customHeight="1">
      <c r="A3" s="23" t="s">
        <v>68</v>
      </c>
      <c r="B3" s="23"/>
      <c r="C3" s="23"/>
      <c r="D3" s="23"/>
      <c r="E3" s="23"/>
      <c r="F3" s="23"/>
    </row>
    <row r="4" spans="1:6">
      <c r="A4" s="15" t="s">
        <v>33</v>
      </c>
      <c r="B4" s="15" t="s">
        <v>32</v>
      </c>
      <c r="C4" s="15" t="s">
        <v>31</v>
      </c>
      <c r="D4" s="15" t="s">
        <v>30</v>
      </c>
      <c r="E4" s="15" t="s">
        <v>29</v>
      </c>
      <c r="F4" s="15" t="s">
        <v>28</v>
      </c>
    </row>
    <row r="5" spans="1:6" ht="120">
      <c r="A5" s="12" t="s">
        <v>69</v>
      </c>
      <c r="B5" s="6" t="s">
        <v>46</v>
      </c>
      <c r="C5" s="11">
        <v>26.85</v>
      </c>
      <c r="D5" s="7" t="s">
        <v>4</v>
      </c>
      <c r="E5" s="11">
        <v>153.84</v>
      </c>
      <c r="F5" s="6">
        <f>C5*E5</f>
        <v>4130.6040000000003</v>
      </c>
    </row>
    <row r="6" spans="1:6" ht="105">
      <c r="A6" s="12" t="s">
        <v>25</v>
      </c>
      <c r="B6" s="6" t="s">
        <v>24</v>
      </c>
      <c r="C6" s="11">
        <v>10.02</v>
      </c>
      <c r="D6" s="7" t="s">
        <v>4</v>
      </c>
      <c r="E6" s="11">
        <v>415.58</v>
      </c>
      <c r="F6" s="6">
        <f t="shared" ref="F6:F15" si="0">C6*E6</f>
        <v>4164.1115999999993</v>
      </c>
    </row>
    <row r="7" spans="1:6" ht="90">
      <c r="A7" s="12" t="s">
        <v>23</v>
      </c>
      <c r="B7" s="6" t="s">
        <v>22</v>
      </c>
      <c r="C7" s="11">
        <v>16.829999999999998</v>
      </c>
      <c r="D7" s="10" t="s">
        <v>4</v>
      </c>
      <c r="E7" s="11">
        <v>1438.96</v>
      </c>
      <c r="F7" s="6">
        <f t="shared" si="0"/>
        <v>24217.696799999998</v>
      </c>
    </row>
    <row r="8" spans="1:6" ht="150">
      <c r="A8" s="12" t="s">
        <v>21</v>
      </c>
      <c r="B8" s="6" t="s">
        <v>20</v>
      </c>
      <c r="C8" s="11">
        <v>52.9</v>
      </c>
      <c r="D8" s="10" t="s">
        <v>4</v>
      </c>
      <c r="E8" s="11">
        <v>4858.76</v>
      </c>
      <c r="F8" s="6">
        <f t="shared" si="0"/>
        <v>257028.40400000001</v>
      </c>
    </row>
    <row r="9" spans="1:6" ht="45">
      <c r="A9" s="6" t="s">
        <v>70</v>
      </c>
      <c r="B9" s="6" t="s">
        <v>15</v>
      </c>
      <c r="C9" s="11">
        <v>34.72</v>
      </c>
      <c r="D9" s="6" t="s">
        <v>14</v>
      </c>
      <c r="E9" s="6">
        <v>184.61</v>
      </c>
      <c r="F9" s="6">
        <f t="shared" si="0"/>
        <v>6409.6592000000001</v>
      </c>
    </row>
    <row r="10" spans="1:6" ht="14.25" customHeight="1">
      <c r="A10" s="10">
        <v>6</v>
      </c>
      <c r="B10" s="9" t="s">
        <v>13</v>
      </c>
      <c r="C10" s="11"/>
      <c r="D10" s="7"/>
      <c r="E10" s="8"/>
      <c r="F10" s="6"/>
    </row>
    <row r="11" spans="1:6">
      <c r="A11" s="10" t="s">
        <v>12</v>
      </c>
      <c r="B11" s="6" t="s">
        <v>11</v>
      </c>
      <c r="C11" s="6">
        <v>22.75</v>
      </c>
      <c r="D11" s="6" t="s">
        <v>4</v>
      </c>
      <c r="E11" s="6">
        <v>893.67</v>
      </c>
      <c r="F11" s="6">
        <f t="shared" si="0"/>
        <v>20330.9925</v>
      </c>
    </row>
    <row r="12" spans="1:6">
      <c r="A12" s="10" t="s">
        <v>10</v>
      </c>
      <c r="B12" s="6" t="s">
        <v>71</v>
      </c>
      <c r="C12" s="6">
        <v>10.02</v>
      </c>
      <c r="D12" s="6" t="s">
        <v>4</v>
      </c>
      <c r="E12" s="6">
        <v>363.98</v>
      </c>
      <c r="F12" s="6">
        <f t="shared" si="0"/>
        <v>3647.0796</v>
      </c>
    </row>
    <row r="13" spans="1:6">
      <c r="A13" s="10" t="s">
        <v>8</v>
      </c>
      <c r="B13" s="6" t="s">
        <v>7</v>
      </c>
      <c r="C13" s="6">
        <v>16.829999999999998</v>
      </c>
      <c r="D13" s="6" t="s">
        <v>4</v>
      </c>
      <c r="E13" s="6">
        <v>819.59</v>
      </c>
      <c r="F13" s="6">
        <f t="shared" si="0"/>
        <v>13793.699699999999</v>
      </c>
    </row>
    <row r="14" spans="1:6">
      <c r="A14" s="10" t="s">
        <v>6</v>
      </c>
      <c r="B14" s="6" t="s">
        <v>5</v>
      </c>
      <c r="C14" s="6">
        <v>45.49</v>
      </c>
      <c r="D14" s="6" t="s">
        <v>4</v>
      </c>
      <c r="E14" s="6">
        <v>496.4</v>
      </c>
      <c r="F14" s="6">
        <f t="shared" si="0"/>
        <v>22581.236000000001</v>
      </c>
    </row>
    <row r="15" spans="1:6">
      <c r="A15" s="10" t="s">
        <v>72</v>
      </c>
      <c r="B15" s="6" t="s">
        <v>73</v>
      </c>
      <c r="C15" s="6">
        <v>26.85</v>
      </c>
      <c r="D15" s="6" t="s">
        <v>4</v>
      </c>
      <c r="E15" s="6">
        <v>177.1</v>
      </c>
      <c r="F15" s="6">
        <f t="shared" si="0"/>
        <v>4755.1350000000002</v>
      </c>
    </row>
    <row r="16" spans="1:6">
      <c r="A16" s="10"/>
      <c r="B16" s="9"/>
      <c r="C16" s="8"/>
      <c r="D16" s="7"/>
      <c r="E16" s="8" t="s">
        <v>3</v>
      </c>
      <c r="F16" s="11">
        <f>SUM(F5:F15)</f>
        <v>361058.61839999998</v>
      </c>
    </row>
    <row r="17" spans="1:6" ht="30">
      <c r="A17" s="10"/>
      <c r="B17" s="9"/>
      <c r="C17" s="8"/>
      <c r="D17" s="7"/>
      <c r="E17" s="6" t="s">
        <v>2</v>
      </c>
      <c r="F17" s="6">
        <f>F16*12/100</f>
        <v>43327.034207999997</v>
      </c>
    </row>
    <row r="18" spans="1:6">
      <c r="A18" s="10"/>
      <c r="B18" s="9"/>
      <c r="C18" s="8"/>
      <c r="D18" s="7"/>
      <c r="E18" s="6"/>
      <c r="F18" s="6">
        <f>F17+F16</f>
        <v>404385.65260799997</v>
      </c>
    </row>
    <row r="19" spans="1:6" ht="30">
      <c r="A19" s="10"/>
      <c r="B19" s="9"/>
      <c r="C19" s="8"/>
      <c r="D19" s="7"/>
      <c r="E19" s="6" t="s">
        <v>1</v>
      </c>
      <c r="F19" s="6">
        <f>F18*1/100</f>
        <v>4043.8565260799996</v>
      </c>
    </row>
    <row r="20" spans="1:6" ht="19.5" customHeight="1">
      <c r="A20" s="10"/>
      <c r="B20" s="9"/>
      <c r="C20" s="8"/>
      <c r="D20" s="7"/>
      <c r="E20" s="6" t="s">
        <v>3</v>
      </c>
      <c r="F20" s="6">
        <f>F19+F18</f>
        <v>408429.50913407997</v>
      </c>
    </row>
  </sheetData>
  <mergeCells count="3">
    <mergeCell ref="A1:F1"/>
    <mergeCell ref="A2:F2"/>
    <mergeCell ref="A3:F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G40"/>
  <sheetViews>
    <sheetView workbookViewId="0">
      <selection activeCell="A3" sqref="A3:F3"/>
    </sheetView>
  </sheetViews>
  <sheetFormatPr defaultRowHeight="15"/>
  <cols>
    <col min="1" max="1" width="9.140625" style="5"/>
    <col min="2" max="2" width="45.28515625" style="4" customWidth="1"/>
    <col min="3" max="3" width="14.140625" style="1" customWidth="1"/>
    <col min="4" max="4" width="9.140625" style="3"/>
    <col min="5" max="5" width="14.28515625" style="1" customWidth="1"/>
    <col min="6" max="6" width="16.42578125" style="2" customWidth="1"/>
    <col min="7" max="7" width="9.140625" style="1" hidden="1" customWidth="1"/>
    <col min="8" max="8" width="13" style="1" customWidth="1"/>
    <col min="9" max="16384" width="9.140625" style="1"/>
  </cols>
  <sheetData>
    <row r="1" spans="1:6" ht="18.75">
      <c r="A1" s="22" t="s">
        <v>36</v>
      </c>
      <c r="B1" s="22"/>
      <c r="C1" s="22"/>
      <c r="D1" s="22"/>
      <c r="E1" s="22"/>
      <c r="F1" s="22"/>
    </row>
    <row r="2" spans="1:6" ht="18.75">
      <c r="A2" s="22" t="s">
        <v>35</v>
      </c>
      <c r="B2" s="22"/>
      <c r="C2" s="22"/>
      <c r="D2" s="22"/>
      <c r="E2" s="22"/>
      <c r="F2" s="22"/>
    </row>
    <row r="3" spans="1:6" ht="54" customHeight="1">
      <c r="A3" s="24" t="s">
        <v>74</v>
      </c>
      <c r="B3" s="25"/>
      <c r="C3" s="25"/>
      <c r="D3" s="25"/>
      <c r="E3" s="25"/>
      <c r="F3" s="26"/>
    </row>
    <row r="4" spans="1:6">
      <c r="A4" s="15" t="s">
        <v>33</v>
      </c>
      <c r="B4" s="15" t="s">
        <v>32</v>
      </c>
      <c r="C4" s="15" t="s">
        <v>31</v>
      </c>
      <c r="D4" s="15" t="s">
        <v>30</v>
      </c>
      <c r="E4" s="15" t="s">
        <v>29</v>
      </c>
      <c r="F4" s="15" t="s">
        <v>28</v>
      </c>
    </row>
    <row r="5" spans="1:6" ht="47.25">
      <c r="A5" s="9" t="s">
        <v>75</v>
      </c>
      <c r="B5" s="9" t="s">
        <v>76</v>
      </c>
      <c r="C5" s="9">
        <f>21.303+2.38</f>
        <v>23.683</v>
      </c>
      <c r="D5" s="9" t="s">
        <v>44</v>
      </c>
      <c r="E5" s="9">
        <v>4975.78</v>
      </c>
      <c r="F5" s="6">
        <f t="shared" ref="F5:F29" si="0">C5*E5</f>
        <v>117841.39774</v>
      </c>
    </row>
    <row r="6" spans="1:6" ht="46.5">
      <c r="A6" s="9" t="s">
        <v>77</v>
      </c>
      <c r="B6" s="9" t="s">
        <v>78</v>
      </c>
      <c r="C6" s="9">
        <f>1.89+2.04</f>
        <v>3.9299999999999997</v>
      </c>
      <c r="D6" s="9" t="s">
        <v>44</v>
      </c>
      <c r="E6" s="9">
        <v>5891.97</v>
      </c>
      <c r="F6" s="6">
        <f t="shared" si="0"/>
        <v>23155.4421</v>
      </c>
    </row>
    <row r="7" spans="1:6" ht="120">
      <c r="A7" s="9" t="s">
        <v>79</v>
      </c>
      <c r="B7" s="9" t="s">
        <v>80</v>
      </c>
      <c r="C7" s="9">
        <f>1.32+0.36+8.9+0.3</f>
        <v>10.88</v>
      </c>
      <c r="D7" s="9" t="s">
        <v>44</v>
      </c>
      <c r="E7" s="9">
        <v>6092.63</v>
      </c>
      <c r="F7" s="6">
        <f t="shared" si="0"/>
        <v>66287.814400000003</v>
      </c>
    </row>
    <row r="8" spans="1:6" ht="30">
      <c r="A8" s="9" t="s">
        <v>81</v>
      </c>
      <c r="B8" s="9" t="s">
        <v>82</v>
      </c>
      <c r="C8" s="9">
        <v>69.5</v>
      </c>
      <c r="D8" s="9" t="s">
        <v>83</v>
      </c>
      <c r="E8" s="9">
        <v>247.16</v>
      </c>
      <c r="F8" s="6">
        <f t="shared" si="0"/>
        <v>17177.62</v>
      </c>
    </row>
    <row r="9" spans="1:6" ht="30">
      <c r="A9" s="9" t="s">
        <v>84</v>
      </c>
      <c r="B9" s="9" t="s">
        <v>85</v>
      </c>
      <c r="C9" s="9">
        <f>201.7+17.84</f>
        <v>219.54</v>
      </c>
      <c r="D9" s="9" t="s">
        <v>83</v>
      </c>
      <c r="E9" s="9">
        <v>153.24</v>
      </c>
      <c r="F9" s="6">
        <f t="shared" si="0"/>
        <v>33642.309600000001</v>
      </c>
    </row>
    <row r="10" spans="1:6" ht="30">
      <c r="A10" s="9" t="s">
        <v>86</v>
      </c>
      <c r="B10" s="9" t="s">
        <v>87</v>
      </c>
      <c r="C10" s="9">
        <v>71.3</v>
      </c>
      <c r="D10" s="9" t="s">
        <v>83</v>
      </c>
      <c r="E10" s="9">
        <v>170.27</v>
      </c>
      <c r="F10" s="6">
        <f t="shared" si="0"/>
        <v>12140.251</v>
      </c>
    </row>
    <row r="11" spans="1:6" ht="45">
      <c r="A11" s="9" t="s">
        <v>88</v>
      </c>
      <c r="B11" s="9" t="s">
        <v>89</v>
      </c>
      <c r="C11" s="9">
        <v>273</v>
      </c>
      <c r="D11" s="9" t="s">
        <v>83</v>
      </c>
      <c r="E11" s="9">
        <v>186.04</v>
      </c>
      <c r="F11" s="6">
        <f t="shared" si="0"/>
        <v>50788.92</v>
      </c>
    </row>
    <row r="12" spans="1:6" ht="60">
      <c r="A12" s="9" t="s">
        <v>90</v>
      </c>
      <c r="B12" s="9" t="s">
        <v>91</v>
      </c>
      <c r="C12" s="9">
        <v>273</v>
      </c>
      <c r="D12" s="9" t="s">
        <v>83</v>
      </c>
      <c r="E12" s="9">
        <v>229.34</v>
      </c>
      <c r="F12" s="6">
        <f t="shared" si="0"/>
        <v>62609.82</v>
      </c>
    </row>
    <row r="13" spans="1:6" ht="45">
      <c r="A13" s="9" t="s">
        <v>92</v>
      </c>
      <c r="B13" s="9" t="s">
        <v>93</v>
      </c>
      <c r="C13" s="9">
        <v>54.6</v>
      </c>
      <c r="D13" s="9" t="s">
        <v>83</v>
      </c>
      <c r="E13" s="9">
        <v>1252.3399999999999</v>
      </c>
      <c r="F13" s="6">
        <f t="shared" si="0"/>
        <v>68377.763999999996</v>
      </c>
    </row>
    <row r="14" spans="1:6" ht="165">
      <c r="A14" s="9" t="s">
        <v>94</v>
      </c>
      <c r="B14" s="9" t="s">
        <v>95</v>
      </c>
      <c r="C14" s="9">
        <v>6.45</v>
      </c>
      <c r="D14" s="9" t="s">
        <v>83</v>
      </c>
      <c r="E14" s="9">
        <v>923.21</v>
      </c>
      <c r="F14" s="6">
        <f t="shared" si="0"/>
        <v>5954.7045000000007</v>
      </c>
    </row>
    <row r="15" spans="1:6" ht="63">
      <c r="A15" s="9" t="s">
        <v>96</v>
      </c>
      <c r="B15" s="9" t="s">
        <v>97</v>
      </c>
      <c r="C15" s="9">
        <v>315</v>
      </c>
      <c r="D15" s="9" t="s">
        <v>98</v>
      </c>
      <c r="E15" s="9">
        <v>73.459999999999994</v>
      </c>
      <c r="F15" s="6">
        <f t="shared" si="0"/>
        <v>23139.899999999998</v>
      </c>
    </row>
    <row r="16" spans="1:6" ht="60">
      <c r="A16" s="9" t="s">
        <v>99</v>
      </c>
      <c r="B16" s="9" t="s">
        <v>100</v>
      </c>
      <c r="C16" s="9">
        <v>9.8000000000000007</v>
      </c>
      <c r="D16" s="9" t="s">
        <v>83</v>
      </c>
      <c r="E16" s="9">
        <v>4012.62</v>
      </c>
      <c r="F16" s="6">
        <f t="shared" si="0"/>
        <v>39323.675999999999</v>
      </c>
    </row>
    <row r="17" spans="1:6" ht="78.75">
      <c r="A17" s="9" t="s">
        <v>101</v>
      </c>
      <c r="B17" s="9" t="s">
        <v>102</v>
      </c>
      <c r="C17" s="9">
        <f>21.96+18.4</f>
        <v>40.36</v>
      </c>
      <c r="D17" s="9" t="s">
        <v>83</v>
      </c>
      <c r="E17" s="9">
        <v>118.86</v>
      </c>
      <c r="F17" s="6">
        <f t="shared" si="0"/>
        <v>4797.1895999999997</v>
      </c>
    </row>
    <row r="18" spans="1:6" ht="135">
      <c r="A18" s="9" t="s">
        <v>103</v>
      </c>
      <c r="B18" s="9" t="s">
        <v>104</v>
      </c>
      <c r="C18" s="9">
        <f>0.2302+0.05</f>
        <v>0.2802</v>
      </c>
      <c r="D18" s="9" t="s">
        <v>55</v>
      </c>
      <c r="E18" s="9">
        <v>76041.94</v>
      </c>
      <c r="F18" s="6">
        <f t="shared" si="0"/>
        <v>21306.951588</v>
      </c>
    </row>
    <row r="19" spans="1:6" ht="75">
      <c r="A19" s="9" t="s">
        <v>105</v>
      </c>
      <c r="B19" s="9" t="s">
        <v>106</v>
      </c>
      <c r="C19" s="9">
        <v>0.10113</v>
      </c>
      <c r="D19" s="9" t="s">
        <v>44</v>
      </c>
      <c r="E19" s="9">
        <v>61811.77</v>
      </c>
      <c r="F19" s="6">
        <f t="shared" si="0"/>
        <v>6251.0243000999999</v>
      </c>
    </row>
    <row r="20" spans="1:6" ht="120">
      <c r="A20" s="9" t="s">
        <v>107</v>
      </c>
      <c r="B20" s="9" t="s">
        <v>108</v>
      </c>
      <c r="C20" s="9">
        <v>3.76</v>
      </c>
      <c r="D20" s="9" t="s">
        <v>83</v>
      </c>
      <c r="E20" s="9">
        <v>1954.05</v>
      </c>
      <c r="F20" s="6">
        <f t="shared" si="0"/>
        <v>7347.2279999999992</v>
      </c>
    </row>
    <row r="21" spans="1:6" ht="75">
      <c r="A21" s="9" t="s">
        <v>109</v>
      </c>
      <c r="B21" s="9" t="s">
        <v>110</v>
      </c>
      <c r="C21" s="6">
        <v>4.2492919999999996</v>
      </c>
      <c r="D21" s="9" t="s">
        <v>44</v>
      </c>
      <c r="E21" s="9">
        <v>497.98</v>
      </c>
      <c r="F21" s="6">
        <f t="shared" si="0"/>
        <v>2116.0624301600001</v>
      </c>
    </row>
    <row r="22" spans="1:6" ht="150">
      <c r="A22" s="9" t="s">
        <v>111</v>
      </c>
      <c r="B22" s="9" t="s">
        <v>112</v>
      </c>
      <c r="C22" s="6">
        <v>4.4759209999999996</v>
      </c>
      <c r="D22" s="9" t="s">
        <v>44</v>
      </c>
      <c r="E22" s="9">
        <v>153.84</v>
      </c>
      <c r="F22" s="6">
        <f t="shared" si="0"/>
        <v>688.57568663999996</v>
      </c>
    </row>
    <row r="23" spans="1:6" ht="105">
      <c r="A23" s="9" t="s">
        <v>113</v>
      </c>
      <c r="B23" s="9" t="s">
        <v>114</v>
      </c>
      <c r="C23" s="6">
        <v>0.36827199999999999</v>
      </c>
      <c r="D23" s="9" t="s">
        <v>44</v>
      </c>
      <c r="E23" s="9">
        <v>415.58</v>
      </c>
      <c r="F23" s="6">
        <f t="shared" si="0"/>
        <v>153.04647775999999</v>
      </c>
    </row>
    <row r="24" spans="1:6" ht="30">
      <c r="A24" s="9" t="s">
        <v>115</v>
      </c>
      <c r="B24" s="9" t="s">
        <v>116</v>
      </c>
      <c r="C24" s="6">
        <v>4.8327140000000002</v>
      </c>
      <c r="D24" s="9" t="s">
        <v>83</v>
      </c>
      <c r="E24" s="9">
        <v>322.35000000000002</v>
      </c>
      <c r="F24" s="6">
        <f t="shared" si="0"/>
        <v>1557.8253579000002</v>
      </c>
    </row>
    <row r="25" spans="1:6" ht="60">
      <c r="A25" s="9" t="s">
        <v>117</v>
      </c>
      <c r="B25" s="9" t="s">
        <v>118</v>
      </c>
      <c r="C25" s="6">
        <v>990</v>
      </c>
      <c r="D25" s="9" t="s">
        <v>98</v>
      </c>
      <c r="E25" s="9">
        <v>104.62</v>
      </c>
      <c r="F25" s="6">
        <f t="shared" si="0"/>
        <v>103573.8</v>
      </c>
    </row>
    <row r="26" spans="1:6" ht="60">
      <c r="A26" s="9" t="s">
        <v>119</v>
      </c>
      <c r="B26" s="9" t="s">
        <v>120</v>
      </c>
      <c r="C26" s="6">
        <v>17.850000000000001</v>
      </c>
      <c r="D26" s="9" t="s">
        <v>121</v>
      </c>
      <c r="E26" s="9">
        <v>102.42</v>
      </c>
      <c r="F26" s="6">
        <f t="shared" si="0"/>
        <v>1828.1970000000001</v>
      </c>
    </row>
    <row r="27" spans="1:6" ht="120">
      <c r="A27" s="9" t="s">
        <v>122</v>
      </c>
      <c r="B27" s="9" t="s">
        <v>123</v>
      </c>
      <c r="C27" s="6">
        <f>0.109076+0.32228</f>
        <v>0.43135600000000002</v>
      </c>
      <c r="D27" s="9" t="s">
        <v>55</v>
      </c>
      <c r="E27" s="9">
        <v>79086.94</v>
      </c>
      <c r="F27" s="6">
        <f t="shared" si="0"/>
        <v>34114.626090640006</v>
      </c>
    </row>
    <row r="28" spans="1:6" ht="30">
      <c r="A28" s="9" t="s">
        <v>124</v>
      </c>
      <c r="B28" s="9" t="s">
        <v>125</v>
      </c>
      <c r="C28" s="6">
        <f>0.089244+0.59852</f>
        <v>0.68776400000000004</v>
      </c>
      <c r="D28" s="9" t="s">
        <v>55</v>
      </c>
      <c r="E28" s="9">
        <v>77259.94</v>
      </c>
      <c r="F28" s="6">
        <f t="shared" si="0"/>
        <v>53136.605374160004</v>
      </c>
    </row>
    <row r="29" spans="1:6" ht="60">
      <c r="A29" s="9" t="s">
        <v>126</v>
      </c>
      <c r="B29" s="9" t="s">
        <v>127</v>
      </c>
      <c r="C29" s="6">
        <f>19.79554+113.15985</f>
        <v>132.95538999999999</v>
      </c>
      <c r="D29" s="9" t="s">
        <v>83</v>
      </c>
      <c r="E29" s="9">
        <v>184.61</v>
      </c>
      <c r="F29" s="6">
        <f t="shared" si="0"/>
        <v>24544.894547899999</v>
      </c>
    </row>
    <row r="30" spans="1:6">
      <c r="A30" s="9">
        <v>26</v>
      </c>
      <c r="B30" s="9" t="s">
        <v>128</v>
      </c>
      <c r="C30" s="9"/>
      <c r="D30" s="9"/>
      <c r="E30" s="9"/>
      <c r="F30" s="6"/>
    </row>
    <row r="31" spans="1:6">
      <c r="A31" s="9" t="s">
        <v>12</v>
      </c>
      <c r="B31" s="9" t="s">
        <v>129</v>
      </c>
      <c r="C31" s="6">
        <f>17.38719+2.175</f>
        <v>19.562190000000001</v>
      </c>
      <c r="D31" s="9" t="s">
        <v>44</v>
      </c>
      <c r="E31" s="9">
        <v>893.67</v>
      </c>
      <c r="F31" s="6">
        <f>C31*E31</f>
        <v>17482.1423373</v>
      </c>
    </row>
    <row r="32" spans="1:6">
      <c r="A32" s="9" t="s">
        <v>10</v>
      </c>
      <c r="B32" s="9" t="s">
        <v>130</v>
      </c>
      <c r="C32" s="6">
        <f>10.74888+2.027</f>
        <v>12.775880000000001</v>
      </c>
      <c r="D32" s="9" t="s">
        <v>44</v>
      </c>
      <c r="E32" s="9">
        <v>496.4</v>
      </c>
      <c r="F32" s="6">
        <f>C32*E32</f>
        <v>6341.9468320000005</v>
      </c>
    </row>
    <row r="33" spans="1:6">
      <c r="A33" s="9" t="s">
        <v>8</v>
      </c>
      <c r="B33" s="9" t="s">
        <v>131</v>
      </c>
      <c r="C33" s="9">
        <f>1124+8649</f>
        <v>9773</v>
      </c>
      <c r="D33" s="9" t="s">
        <v>44</v>
      </c>
      <c r="E33" s="9">
        <v>776.14</v>
      </c>
      <c r="F33" s="6">
        <v>6712.83</v>
      </c>
    </row>
    <row r="34" spans="1:6">
      <c r="A34" s="9" t="s">
        <v>6</v>
      </c>
      <c r="B34" s="9" t="s">
        <v>132</v>
      </c>
      <c r="C34" s="9">
        <v>4.4800000000000004</v>
      </c>
      <c r="D34" s="9" t="s">
        <v>44</v>
      </c>
      <c r="E34" s="9">
        <v>177.1</v>
      </c>
      <c r="F34" s="6">
        <f>C34*E34</f>
        <v>793.40800000000002</v>
      </c>
    </row>
    <row r="35" spans="1:6">
      <c r="A35" s="9" t="s">
        <v>72</v>
      </c>
      <c r="B35" s="9" t="s">
        <v>133</v>
      </c>
      <c r="C35" s="9">
        <v>0.37</v>
      </c>
      <c r="D35" s="9" t="s">
        <v>44</v>
      </c>
      <c r="E35" s="9">
        <v>378.69</v>
      </c>
      <c r="F35" s="6">
        <f>C35*E35</f>
        <v>140.11529999999999</v>
      </c>
    </row>
    <row r="36" spans="1:6">
      <c r="A36" s="10"/>
      <c r="B36" s="9"/>
      <c r="C36" s="8"/>
      <c r="D36" s="7"/>
      <c r="E36" s="8" t="s">
        <v>3</v>
      </c>
      <c r="F36" s="19">
        <f>SUM(F5:F35)</f>
        <v>813326.08826256008</v>
      </c>
    </row>
    <row r="37" spans="1:6">
      <c r="A37" s="10"/>
      <c r="B37" s="9"/>
      <c r="C37" s="8"/>
      <c r="D37" s="7"/>
      <c r="E37" s="6" t="s">
        <v>2</v>
      </c>
      <c r="F37" s="19">
        <f>F36*12/100</f>
        <v>97599.130591507215</v>
      </c>
    </row>
    <row r="38" spans="1:6">
      <c r="A38" s="10"/>
      <c r="B38" s="9"/>
      <c r="C38" s="8"/>
      <c r="D38" s="7"/>
      <c r="E38" s="6"/>
      <c r="F38" s="19">
        <f>F37+F36</f>
        <v>910925.21885406727</v>
      </c>
    </row>
    <row r="39" spans="1:6">
      <c r="A39" s="10"/>
      <c r="B39" s="9"/>
      <c r="C39" s="8"/>
      <c r="D39" s="7"/>
      <c r="E39" s="6" t="s">
        <v>1</v>
      </c>
      <c r="F39" s="19">
        <f>F38*1/100</f>
        <v>9109.2521885406732</v>
      </c>
    </row>
    <row r="40" spans="1:6">
      <c r="A40" s="10"/>
      <c r="B40" s="9"/>
      <c r="C40" s="8"/>
      <c r="D40" s="7"/>
      <c r="E40" s="6" t="s">
        <v>3</v>
      </c>
      <c r="F40" s="19">
        <f>F39+F38</f>
        <v>920034.47104260791</v>
      </c>
    </row>
  </sheetData>
  <mergeCells count="3">
    <mergeCell ref="A1:F1"/>
    <mergeCell ref="A2:F2"/>
    <mergeCell ref="A3:F3"/>
  </mergeCells>
  <conditionalFormatting sqref="E1:E35 E42:E1048576">
    <cfRule type="duplicateValues" dxfId="0"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33"/>
  <sheetViews>
    <sheetView topLeftCell="A16" workbookViewId="0">
      <selection activeCell="B5" sqref="B5"/>
    </sheetView>
  </sheetViews>
  <sheetFormatPr defaultRowHeight="15"/>
  <cols>
    <col min="1" max="1" width="9.140625" style="5"/>
    <col min="2" max="2" width="42.28515625" style="4" customWidth="1"/>
    <col min="3" max="3" width="9.5703125" style="1" bestFit="1" customWidth="1"/>
    <col min="4" max="4" width="9.140625" style="3"/>
    <col min="5" max="5" width="9.140625" style="1"/>
    <col min="6" max="6" width="19.42578125" style="2" customWidth="1"/>
    <col min="7" max="16384" width="9.140625" style="1"/>
  </cols>
  <sheetData>
    <row r="1" spans="1:6" ht="18.75">
      <c r="A1" s="22" t="s">
        <v>36</v>
      </c>
      <c r="B1" s="22"/>
      <c r="C1" s="22"/>
      <c r="D1" s="22"/>
      <c r="E1" s="22"/>
      <c r="F1" s="22"/>
    </row>
    <row r="2" spans="1:6" ht="18.75">
      <c r="A2" s="22" t="s">
        <v>35</v>
      </c>
      <c r="B2" s="22"/>
      <c r="C2" s="22"/>
      <c r="D2" s="22"/>
      <c r="E2" s="22"/>
      <c r="F2" s="22"/>
    </row>
    <row r="3" spans="1:6" ht="33.75" customHeight="1">
      <c r="A3" s="23" t="s">
        <v>156</v>
      </c>
      <c r="B3" s="23"/>
      <c r="C3" s="23"/>
      <c r="D3" s="23"/>
      <c r="E3" s="23"/>
      <c r="F3" s="23"/>
    </row>
    <row r="4" spans="1:6">
      <c r="A4" s="15" t="s">
        <v>33</v>
      </c>
      <c r="B4" s="15" t="s">
        <v>32</v>
      </c>
      <c r="C4" s="15" t="s">
        <v>31</v>
      </c>
      <c r="D4" s="15" t="s">
        <v>30</v>
      </c>
      <c r="E4" s="15" t="s">
        <v>29</v>
      </c>
      <c r="F4" s="15" t="s">
        <v>28</v>
      </c>
    </row>
    <row r="5" spans="1:6" ht="75">
      <c r="A5" s="16" t="s">
        <v>157</v>
      </c>
      <c r="B5" s="6" t="s">
        <v>41</v>
      </c>
      <c r="C5" s="11">
        <v>37.17</v>
      </c>
      <c r="D5" s="7" t="s">
        <v>4</v>
      </c>
      <c r="E5" s="8">
        <v>878.79</v>
      </c>
      <c r="F5" s="11">
        <f>C5*E5</f>
        <v>32664.624299999999</v>
      </c>
    </row>
    <row r="6" spans="1:6" ht="120">
      <c r="A6" s="12" t="s">
        <v>158</v>
      </c>
      <c r="B6" s="6" t="s">
        <v>46</v>
      </c>
      <c r="C6" s="11">
        <v>89.62</v>
      </c>
      <c r="D6" s="7" t="s">
        <v>4</v>
      </c>
      <c r="E6" s="8">
        <v>153.84</v>
      </c>
      <c r="F6" s="11">
        <f t="shared" ref="F6:F21" si="0">C6*E6</f>
        <v>13787.140800000001</v>
      </c>
    </row>
    <row r="7" spans="1:6" ht="105">
      <c r="A7" s="12" t="s">
        <v>142</v>
      </c>
      <c r="B7" s="6" t="s">
        <v>24</v>
      </c>
      <c r="C7" s="11">
        <v>13.84</v>
      </c>
      <c r="D7" s="7" t="s">
        <v>4</v>
      </c>
      <c r="E7" s="8">
        <v>415.58</v>
      </c>
      <c r="F7" s="11">
        <f t="shared" si="0"/>
        <v>5751.6271999999999</v>
      </c>
    </row>
    <row r="8" spans="1:6" ht="90">
      <c r="A8" s="12" t="s">
        <v>143</v>
      </c>
      <c r="B8" s="6" t="s">
        <v>22</v>
      </c>
      <c r="C8" s="11">
        <v>23.07</v>
      </c>
      <c r="D8" s="7" t="s">
        <v>4</v>
      </c>
      <c r="E8" s="8">
        <v>1438.96</v>
      </c>
      <c r="F8" s="11">
        <f t="shared" si="0"/>
        <v>33196.807200000003</v>
      </c>
    </row>
    <row r="9" spans="1:6" s="29" customFormat="1" ht="26.25">
      <c r="A9" s="27" t="s">
        <v>159</v>
      </c>
      <c r="B9" s="28" t="s">
        <v>160</v>
      </c>
      <c r="C9" s="11">
        <v>5.95</v>
      </c>
      <c r="D9" s="11" t="s">
        <v>44</v>
      </c>
      <c r="E9" s="11">
        <v>4492.3599999999997</v>
      </c>
      <c r="F9" s="11">
        <f t="shared" si="0"/>
        <v>26729.541999999998</v>
      </c>
    </row>
    <row r="10" spans="1:6" ht="150">
      <c r="A10" s="16" t="s">
        <v>161</v>
      </c>
      <c r="B10" s="6" t="s">
        <v>20</v>
      </c>
      <c r="C10" s="11">
        <v>15.29</v>
      </c>
      <c r="D10" s="7" t="s">
        <v>4</v>
      </c>
      <c r="E10" s="8">
        <v>4858.76</v>
      </c>
      <c r="F10" s="11">
        <f t="shared" si="0"/>
        <v>74290.440399999992</v>
      </c>
    </row>
    <row r="11" spans="1:6" customFormat="1" ht="51">
      <c r="A11" s="30" t="s">
        <v>162</v>
      </c>
      <c r="B11" s="31" t="s">
        <v>163</v>
      </c>
      <c r="C11" s="32">
        <v>35.4</v>
      </c>
      <c r="D11" s="32" t="s">
        <v>44</v>
      </c>
      <c r="E11" s="32">
        <v>2873.96</v>
      </c>
      <c r="F11" s="9">
        <f t="shared" si="0"/>
        <v>101738.18399999999</v>
      </c>
    </row>
    <row r="12" spans="1:6" customFormat="1" ht="76.5">
      <c r="A12" s="30" t="s">
        <v>164</v>
      </c>
      <c r="B12" s="31" t="s">
        <v>165</v>
      </c>
      <c r="C12" s="32">
        <v>205.23</v>
      </c>
      <c r="D12" s="32" t="s">
        <v>83</v>
      </c>
      <c r="E12" s="32">
        <v>293.85000000000002</v>
      </c>
      <c r="F12" s="9">
        <f t="shared" si="0"/>
        <v>60306.835500000001</v>
      </c>
    </row>
    <row r="13" spans="1:6" customFormat="1" ht="90">
      <c r="A13" s="33" t="s">
        <v>166</v>
      </c>
      <c r="B13" s="34" t="s">
        <v>80</v>
      </c>
      <c r="C13" s="35">
        <v>12.39</v>
      </c>
      <c r="D13" s="35" t="s">
        <v>44</v>
      </c>
      <c r="E13" s="36">
        <v>6092.63</v>
      </c>
      <c r="F13" s="9">
        <f t="shared" si="0"/>
        <v>75487.685700000002</v>
      </c>
    </row>
    <row r="14" spans="1:6" customFormat="1" ht="25.5">
      <c r="A14" s="33" t="s">
        <v>167</v>
      </c>
      <c r="B14" s="37" t="s">
        <v>168</v>
      </c>
      <c r="C14" s="32">
        <v>34.39</v>
      </c>
      <c r="D14" s="35" t="s">
        <v>83</v>
      </c>
      <c r="E14" s="38">
        <v>184.61</v>
      </c>
      <c r="F14" s="9">
        <f t="shared" si="0"/>
        <v>6348.737900000001</v>
      </c>
    </row>
    <row r="15" spans="1:6" customFormat="1" ht="89.25">
      <c r="A15" s="27" t="s">
        <v>169</v>
      </c>
      <c r="B15" s="37" t="s">
        <v>170</v>
      </c>
      <c r="C15" s="32">
        <v>1.2030000000000001</v>
      </c>
      <c r="D15" s="32" t="s">
        <v>55</v>
      </c>
      <c r="E15" s="32">
        <v>77259.94</v>
      </c>
      <c r="F15" s="9">
        <f t="shared" si="0"/>
        <v>92943.707820000011</v>
      </c>
    </row>
    <row r="16" spans="1:6" s="41" customFormat="1">
      <c r="A16" s="39">
        <v>12</v>
      </c>
      <c r="B16" s="39" t="s">
        <v>171</v>
      </c>
      <c r="C16" s="40"/>
      <c r="D16" s="40"/>
      <c r="E16" s="40"/>
      <c r="F16" s="9">
        <f t="shared" si="0"/>
        <v>0</v>
      </c>
    </row>
    <row r="17" spans="1:7" customFormat="1">
      <c r="A17" s="42" t="s">
        <v>12</v>
      </c>
      <c r="B17" s="43" t="s">
        <v>172</v>
      </c>
      <c r="C17" s="32">
        <v>34.69</v>
      </c>
      <c r="D17" s="32" t="s">
        <v>173</v>
      </c>
      <c r="E17" s="32">
        <v>790.67</v>
      </c>
      <c r="F17" s="9">
        <f t="shared" si="0"/>
        <v>27428.342299999997</v>
      </c>
    </row>
    <row r="18" spans="1:7" customFormat="1">
      <c r="A18" s="42" t="s">
        <v>10</v>
      </c>
      <c r="B18" s="43" t="s">
        <v>174</v>
      </c>
      <c r="C18" s="32">
        <v>13.84</v>
      </c>
      <c r="D18" s="32" t="s">
        <v>173</v>
      </c>
      <c r="E18" s="32">
        <v>437.55</v>
      </c>
      <c r="F18" s="9">
        <f t="shared" si="0"/>
        <v>6055.692</v>
      </c>
    </row>
    <row r="19" spans="1:7" customFormat="1">
      <c r="A19" s="42" t="s">
        <v>8</v>
      </c>
      <c r="B19" s="44" t="s">
        <v>175</v>
      </c>
      <c r="C19" s="32">
        <v>29.16</v>
      </c>
      <c r="D19" s="32" t="s">
        <v>173</v>
      </c>
      <c r="E19" s="32">
        <v>393.4</v>
      </c>
      <c r="F19" s="9">
        <f t="shared" si="0"/>
        <v>11471.544</v>
      </c>
    </row>
    <row r="20" spans="1:7" customFormat="1">
      <c r="A20" s="42" t="s">
        <v>6</v>
      </c>
      <c r="B20" s="44" t="s">
        <v>176</v>
      </c>
      <c r="C20" s="32">
        <v>58.47</v>
      </c>
      <c r="D20" s="32" t="s">
        <v>173</v>
      </c>
      <c r="E20" s="32">
        <v>712.09</v>
      </c>
      <c r="F20" s="9">
        <f t="shared" si="0"/>
        <v>41635.902300000002</v>
      </c>
    </row>
    <row r="21" spans="1:7" customFormat="1">
      <c r="A21" s="42" t="s">
        <v>72</v>
      </c>
      <c r="B21" s="45" t="s">
        <v>177</v>
      </c>
      <c r="C21" s="32">
        <v>89.62</v>
      </c>
      <c r="D21" s="32" t="s">
        <v>173</v>
      </c>
      <c r="E21" s="46">
        <v>177.1</v>
      </c>
      <c r="F21" s="9">
        <f t="shared" si="0"/>
        <v>15871.702000000001</v>
      </c>
    </row>
    <row r="22" spans="1:7" customFormat="1">
      <c r="A22" s="47"/>
      <c r="B22" s="48"/>
      <c r="C22" s="49"/>
      <c r="D22" s="49"/>
      <c r="E22" s="8" t="s">
        <v>3</v>
      </c>
      <c r="F22" s="11">
        <f>SUM(F5:F21)</f>
        <v>625708.51542000007</v>
      </c>
    </row>
    <row r="23" spans="1:7" customFormat="1" ht="30">
      <c r="A23" s="47"/>
      <c r="B23" s="48"/>
      <c r="C23" s="49"/>
      <c r="D23" s="49"/>
      <c r="E23" s="6" t="s">
        <v>2</v>
      </c>
      <c r="F23" s="6">
        <f>F22*12/100</f>
        <v>75085.021850400008</v>
      </c>
    </row>
    <row r="24" spans="1:7" customFormat="1">
      <c r="A24" s="47"/>
      <c r="B24" s="48"/>
      <c r="C24" s="49"/>
      <c r="D24" s="49"/>
      <c r="E24" s="6"/>
      <c r="F24" s="6">
        <f>F23+F22</f>
        <v>700793.53727040009</v>
      </c>
    </row>
    <row r="25" spans="1:7" customFormat="1" ht="30">
      <c r="A25" s="47"/>
      <c r="B25" s="48"/>
      <c r="C25" s="49"/>
      <c r="D25" s="49"/>
      <c r="E25" s="6" t="s">
        <v>1</v>
      </c>
      <c r="F25" s="6">
        <f>F24*1/100</f>
        <v>7007.9353727040007</v>
      </c>
    </row>
    <row r="26" spans="1:7" customFormat="1">
      <c r="A26" s="47"/>
      <c r="B26" s="48"/>
      <c r="C26" s="49"/>
      <c r="D26" s="49"/>
      <c r="E26" s="6" t="s">
        <v>3</v>
      </c>
      <c r="F26" s="6">
        <f>F25+F24</f>
        <v>707801.47264310415</v>
      </c>
    </row>
    <row r="27" spans="1:7" customFormat="1">
      <c r="A27" s="47"/>
      <c r="B27" s="48"/>
      <c r="C27" s="49"/>
      <c r="D27" s="49"/>
      <c r="E27" s="49"/>
      <c r="F27" s="49"/>
    </row>
    <row r="30" spans="1:7">
      <c r="D30" s="50" t="s">
        <v>178</v>
      </c>
      <c r="E30" s="50"/>
      <c r="F30" s="50"/>
      <c r="G30" s="50"/>
    </row>
    <row r="31" spans="1:7">
      <c r="D31" s="50"/>
      <c r="E31" s="50"/>
      <c r="F31" s="50"/>
      <c r="G31" s="50"/>
    </row>
    <row r="32" spans="1:7">
      <c r="D32" s="50"/>
      <c r="E32" s="50"/>
      <c r="F32" s="50"/>
      <c r="G32" s="50"/>
    </row>
    <row r="33" spans="4:7">
      <c r="D33" s="50"/>
      <c r="E33" s="50"/>
      <c r="F33" s="50"/>
      <c r="G33" s="50"/>
    </row>
  </sheetData>
  <mergeCells count="4">
    <mergeCell ref="A1:F1"/>
    <mergeCell ref="A2:F2"/>
    <mergeCell ref="A3:F3"/>
    <mergeCell ref="D30:G3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G16"/>
  <sheetViews>
    <sheetView workbookViewId="0">
      <selection activeCell="A3" sqref="A3:F3"/>
    </sheetView>
  </sheetViews>
  <sheetFormatPr defaultRowHeight="15"/>
  <cols>
    <col min="1" max="1" width="11.42578125" style="5" customWidth="1"/>
    <col min="2" max="2" width="42.85546875" style="4" customWidth="1"/>
    <col min="3" max="3" width="9.140625" style="1"/>
    <col min="4" max="4" width="9.140625" style="3"/>
    <col min="5" max="5" width="9.140625" style="1"/>
    <col min="6" max="6" width="16.42578125" style="2" customWidth="1"/>
    <col min="7" max="7" width="0" style="1" hidden="1" customWidth="1"/>
    <col min="8" max="16384" width="9.140625" style="1"/>
  </cols>
  <sheetData>
    <row r="1" spans="1:7" ht="18.75">
      <c r="A1" s="22" t="s">
        <v>36</v>
      </c>
      <c r="B1" s="22"/>
      <c r="C1" s="22"/>
      <c r="D1" s="22"/>
      <c r="E1" s="22"/>
      <c r="F1" s="22"/>
    </row>
    <row r="2" spans="1:7" ht="18.75">
      <c r="A2" s="22" t="s">
        <v>35</v>
      </c>
      <c r="B2" s="22"/>
      <c r="C2" s="22"/>
      <c r="D2" s="22"/>
      <c r="E2" s="22"/>
      <c r="F2" s="22"/>
    </row>
    <row r="3" spans="1:7" ht="59.25" customHeight="1">
      <c r="A3" s="24" t="s">
        <v>134</v>
      </c>
      <c r="B3" s="25"/>
      <c r="C3" s="25"/>
      <c r="D3" s="25"/>
      <c r="E3" s="25"/>
      <c r="F3" s="26"/>
    </row>
    <row r="4" spans="1:7">
      <c r="A4" s="15" t="s">
        <v>33</v>
      </c>
      <c r="B4" s="15" t="s">
        <v>32</v>
      </c>
      <c r="C4" s="15" t="s">
        <v>31</v>
      </c>
      <c r="D4" s="15" t="s">
        <v>30</v>
      </c>
      <c r="E4" s="15" t="s">
        <v>29</v>
      </c>
      <c r="F4" s="15" t="s">
        <v>28</v>
      </c>
    </row>
    <row r="5" spans="1:7" ht="120">
      <c r="A5" s="12" t="s">
        <v>69</v>
      </c>
      <c r="B5" s="6" t="s">
        <v>46</v>
      </c>
      <c r="C5" s="11">
        <f>G5/E5</f>
        <v>90.620124804992201</v>
      </c>
      <c r="D5" s="7" t="s">
        <v>4</v>
      </c>
      <c r="E5" s="11">
        <v>153.84</v>
      </c>
      <c r="F5" s="6">
        <f>C5*E5</f>
        <v>13941</v>
      </c>
      <c r="G5" s="1">
        <v>13941</v>
      </c>
    </row>
    <row r="6" spans="1:7" ht="45">
      <c r="A6" s="12" t="s">
        <v>135</v>
      </c>
      <c r="B6" s="6" t="s">
        <v>136</v>
      </c>
      <c r="C6" s="11">
        <v>446.09</v>
      </c>
      <c r="D6" s="7" t="s">
        <v>14</v>
      </c>
      <c r="E6" s="11">
        <v>842.47</v>
      </c>
      <c r="F6" s="6">
        <f t="shared" ref="F6:F11" si="0">C6*E6</f>
        <v>375817.4423</v>
      </c>
      <c r="G6" s="1">
        <v>375823</v>
      </c>
    </row>
    <row r="7" spans="1:7" ht="150">
      <c r="A7" s="6" t="s">
        <v>137</v>
      </c>
      <c r="B7" s="6" t="s">
        <v>20</v>
      </c>
      <c r="C7" s="11">
        <f t="shared" ref="C7:C11" si="1">G7/E7</f>
        <v>2.5498275280112619</v>
      </c>
      <c r="D7" s="6" t="s">
        <v>4</v>
      </c>
      <c r="E7" s="6">
        <v>4858.76</v>
      </c>
      <c r="F7" s="6">
        <f t="shared" si="0"/>
        <v>12389</v>
      </c>
      <c r="G7" s="1">
        <v>12389</v>
      </c>
    </row>
    <row r="8" spans="1:7">
      <c r="A8" s="7">
        <v>4</v>
      </c>
      <c r="B8" s="6" t="s">
        <v>13</v>
      </c>
      <c r="C8" s="11"/>
      <c r="D8" s="6"/>
      <c r="E8" s="6"/>
      <c r="F8" s="6"/>
    </row>
    <row r="9" spans="1:7">
      <c r="A9" s="6" t="s">
        <v>12</v>
      </c>
      <c r="B9" s="6" t="s">
        <v>138</v>
      </c>
      <c r="C9" s="11">
        <f t="shared" si="1"/>
        <v>1.090214628100219</v>
      </c>
      <c r="D9" s="6" t="s">
        <v>4</v>
      </c>
      <c r="E9" s="6">
        <v>790.67</v>
      </c>
      <c r="F9" s="6">
        <f t="shared" si="0"/>
        <v>862.00000000000011</v>
      </c>
      <c r="G9" s="1">
        <v>862</v>
      </c>
    </row>
    <row r="10" spans="1:7">
      <c r="A10" s="6" t="s">
        <v>10</v>
      </c>
      <c r="B10" s="6" t="s">
        <v>139</v>
      </c>
      <c r="C10" s="11">
        <f t="shared" si="1"/>
        <v>2.1911540416878497</v>
      </c>
      <c r="D10" s="6" t="s">
        <v>4</v>
      </c>
      <c r="E10" s="6">
        <v>393.4</v>
      </c>
      <c r="F10" s="6">
        <f t="shared" si="0"/>
        <v>862</v>
      </c>
      <c r="G10" s="1">
        <v>862</v>
      </c>
    </row>
    <row r="11" spans="1:7">
      <c r="A11" s="6" t="s">
        <v>8</v>
      </c>
      <c r="B11" s="6" t="s">
        <v>73</v>
      </c>
      <c r="C11" s="11">
        <f t="shared" si="1"/>
        <v>90.621118012422357</v>
      </c>
      <c r="D11" s="6" t="s">
        <v>4</v>
      </c>
      <c r="E11" s="6">
        <v>177.1</v>
      </c>
      <c r="F11" s="6">
        <f t="shared" si="0"/>
        <v>16048.999999999998</v>
      </c>
      <c r="G11" s="1">
        <v>16049</v>
      </c>
    </row>
    <row r="12" spans="1:7">
      <c r="A12" s="10"/>
      <c r="B12" s="9"/>
      <c r="C12" s="8"/>
      <c r="D12" s="7"/>
      <c r="E12" s="8" t="s">
        <v>3</v>
      </c>
      <c r="F12" s="11">
        <f>SUM(F5:F11)</f>
        <v>419920.4423</v>
      </c>
    </row>
    <row r="13" spans="1:7" ht="30">
      <c r="A13" s="10"/>
      <c r="B13" s="9"/>
      <c r="C13" s="8"/>
      <c r="D13" s="7"/>
      <c r="E13" s="6" t="s">
        <v>2</v>
      </c>
      <c r="F13" s="6">
        <f>F12*12/100</f>
        <v>50390.453075999998</v>
      </c>
    </row>
    <row r="14" spans="1:7">
      <c r="A14" s="10"/>
      <c r="B14" s="9"/>
      <c r="C14" s="8"/>
      <c r="D14" s="7"/>
      <c r="E14" s="6"/>
      <c r="F14" s="6">
        <f>F13+F12</f>
        <v>470310.89537599997</v>
      </c>
    </row>
    <row r="15" spans="1:7" ht="30">
      <c r="A15" s="10"/>
      <c r="B15" s="9"/>
      <c r="C15" s="8"/>
      <c r="D15" s="7"/>
      <c r="E15" s="6" t="s">
        <v>1</v>
      </c>
      <c r="F15" s="6">
        <f>F14*1/100</f>
        <v>4703.1089537600001</v>
      </c>
    </row>
    <row r="16" spans="1:7">
      <c r="A16" s="10"/>
      <c r="B16" s="9"/>
      <c r="C16" s="8"/>
      <c r="D16" s="7"/>
      <c r="E16" s="6" t="s">
        <v>3</v>
      </c>
      <c r="F16" s="6">
        <f>F15+F14</f>
        <v>475014.00432975998</v>
      </c>
    </row>
  </sheetData>
  <mergeCells count="3">
    <mergeCell ref="A1:F1"/>
    <mergeCell ref="A2:F2"/>
    <mergeCell ref="A3:F3"/>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G25"/>
  <sheetViews>
    <sheetView workbookViewId="0">
      <selection activeCell="A3" sqref="A3:F3"/>
    </sheetView>
  </sheetViews>
  <sheetFormatPr defaultRowHeight="15"/>
  <cols>
    <col min="1" max="1" width="9.140625" style="5"/>
    <col min="2" max="2" width="42.28515625" style="4" customWidth="1"/>
    <col min="3" max="3" width="9.5703125" style="1" bestFit="1" customWidth="1"/>
    <col min="4" max="4" width="9.140625" style="3"/>
    <col min="5" max="5" width="9.140625" style="1"/>
    <col min="6" max="6" width="19.42578125" style="2" customWidth="1"/>
    <col min="7" max="7" width="14.7109375" style="1" hidden="1" customWidth="1"/>
    <col min="8" max="16384" width="9.140625" style="1"/>
  </cols>
  <sheetData>
    <row r="1" spans="1:7" ht="18.75">
      <c r="A1" s="22" t="s">
        <v>36</v>
      </c>
      <c r="B1" s="22"/>
      <c r="C1" s="22"/>
      <c r="D1" s="22"/>
      <c r="E1" s="22"/>
      <c r="F1" s="22"/>
    </row>
    <row r="2" spans="1:7" ht="18.75">
      <c r="A2" s="22" t="s">
        <v>35</v>
      </c>
      <c r="B2" s="22"/>
      <c r="C2" s="22"/>
      <c r="D2" s="22"/>
      <c r="E2" s="22"/>
      <c r="F2" s="22"/>
    </row>
    <row r="3" spans="1:7" ht="43.5" customHeight="1">
      <c r="A3" s="24" t="s">
        <v>140</v>
      </c>
      <c r="B3" s="25"/>
      <c r="C3" s="25"/>
      <c r="D3" s="25"/>
      <c r="E3" s="25"/>
      <c r="F3" s="26"/>
    </row>
    <row r="4" spans="1:7">
      <c r="A4" s="15" t="s">
        <v>33</v>
      </c>
      <c r="B4" s="15" t="s">
        <v>32</v>
      </c>
      <c r="C4" s="15" t="s">
        <v>31</v>
      </c>
      <c r="D4" s="15" t="s">
        <v>30</v>
      </c>
      <c r="E4" s="15" t="s">
        <v>29</v>
      </c>
      <c r="F4" s="15" t="s">
        <v>28</v>
      </c>
    </row>
    <row r="5" spans="1:7" ht="30">
      <c r="A5" s="16" t="s">
        <v>38</v>
      </c>
      <c r="B5" s="6" t="s">
        <v>39</v>
      </c>
      <c r="C5" s="11">
        <v>30</v>
      </c>
      <c r="D5" s="7" t="s">
        <v>17</v>
      </c>
      <c r="E5" s="11">
        <v>330.4</v>
      </c>
      <c r="F5" s="11">
        <f>C5*E5</f>
        <v>9912</v>
      </c>
      <c r="G5" s="1">
        <v>4956</v>
      </c>
    </row>
    <row r="6" spans="1:7" ht="120">
      <c r="A6" s="12" t="s">
        <v>141</v>
      </c>
      <c r="B6" s="6" t="s">
        <v>46</v>
      </c>
      <c r="C6" s="11">
        <v>189.27</v>
      </c>
      <c r="D6" s="7" t="s">
        <v>4</v>
      </c>
      <c r="E6" s="8">
        <v>153.84</v>
      </c>
      <c r="F6" s="11">
        <f t="shared" ref="F6:F20" si="0">C6*E6</f>
        <v>29117.296800000004</v>
      </c>
      <c r="G6" s="1">
        <f>1313.79+2458.36+3502.94+770.74+16463.96+3486.01+2918.34+10274.2</f>
        <v>41188.340000000004</v>
      </c>
    </row>
    <row r="7" spans="1:7" ht="105">
      <c r="A7" s="12" t="s">
        <v>142</v>
      </c>
      <c r="B7" s="6" t="s">
        <v>24</v>
      </c>
      <c r="C7" s="11">
        <v>14.16</v>
      </c>
      <c r="D7" s="7" t="s">
        <v>4</v>
      </c>
      <c r="E7" s="8">
        <v>415.58</v>
      </c>
      <c r="F7" s="11">
        <f t="shared" si="0"/>
        <v>5884.6127999999999</v>
      </c>
      <c r="G7" s="1">
        <f>1325.7+764.67+3532.43+16594.11+943.36+2942.31+2191.15</f>
        <v>28293.730000000003</v>
      </c>
    </row>
    <row r="8" spans="1:7" ht="90">
      <c r="A8" s="12" t="s">
        <v>143</v>
      </c>
      <c r="B8" s="6" t="s">
        <v>22</v>
      </c>
      <c r="C8" s="11">
        <v>23.6</v>
      </c>
      <c r="D8" s="7" t="s">
        <v>4</v>
      </c>
      <c r="E8" s="8">
        <v>1438.96</v>
      </c>
      <c r="F8" s="11">
        <f t="shared" si="0"/>
        <v>33959.456000000006</v>
      </c>
      <c r="G8" s="1">
        <f>7525.76+4345.66+20343.5+94235.38+5424.87+16708.4+12644.86</f>
        <v>161228.43</v>
      </c>
    </row>
    <row r="9" spans="1:7" ht="150">
      <c r="A9" s="16" t="s">
        <v>144</v>
      </c>
      <c r="B9" s="6" t="s">
        <v>20</v>
      </c>
      <c r="C9" s="11">
        <v>28.32</v>
      </c>
      <c r="D9" s="7" t="s">
        <v>4</v>
      </c>
      <c r="E9" s="8">
        <v>4858.76</v>
      </c>
      <c r="F9" s="11">
        <f t="shared" si="0"/>
        <v>137600.08319999999</v>
      </c>
      <c r="G9" s="18">
        <f>30950.3+82550.33+128659.96+38820.57+344000.21+34157</f>
        <v>659138.37000000011</v>
      </c>
    </row>
    <row r="10" spans="1:7" ht="60">
      <c r="A10" s="6" t="s">
        <v>16</v>
      </c>
      <c r="B10" s="6" t="s">
        <v>57</v>
      </c>
      <c r="C10" s="11">
        <v>18.579999999999998</v>
      </c>
      <c r="D10" s="6" t="s">
        <v>14</v>
      </c>
      <c r="E10" s="17">
        <v>184.61</v>
      </c>
      <c r="F10" s="11">
        <f t="shared" si="0"/>
        <v>3430.0538000000001</v>
      </c>
      <c r="G10" s="18">
        <f>1286.73+11152.29+2058.4+6005.36+8063.76+8578.33+37992.74</f>
        <v>75137.61</v>
      </c>
    </row>
    <row r="11" spans="1:7" ht="60">
      <c r="A11" s="20" t="s">
        <v>145</v>
      </c>
      <c r="B11" s="6" t="s">
        <v>146</v>
      </c>
      <c r="C11" s="11">
        <v>1068.77</v>
      </c>
      <c r="D11" s="6" t="s">
        <v>14</v>
      </c>
      <c r="E11" s="17">
        <v>11</v>
      </c>
      <c r="F11" s="11">
        <f t="shared" si="0"/>
        <v>11756.47</v>
      </c>
      <c r="G11" s="18"/>
    </row>
    <row r="12" spans="1:7" ht="60">
      <c r="A12" s="20" t="s">
        <v>147</v>
      </c>
      <c r="B12" s="6" t="s">
        <v>148</v>
      </c>
      <c r="C12" s="11">
        <v>29.85</v>
      </c>
      <c r="D12" s="6" t="s">
        <v>14</v>
      </c>
      <c r="E12" s="17">
        <v>6295</v>
      </c>
      <c r="F12" s="11">
        <f t="shared" si="0"/>
        <v>187905.75</v>
      </c>
      <c r="G12" s="18"/>
    </row>
    <row r="13" spans="1:7" ht="60">
      <c r="A13" s="20" t="s">
        <v>149</v>
      </c>
      <c r="B13" s="6" t="s">
        <v>150</v>
      </c>
      <c r="C13" s="11">
        <v>20.350000000000001</v>
      </c>
      <c r="D13" s="7" t="s">
        <v>4</v>
      </c>
      <c r="E13" s="8">
        <v>8676</v>
      </c>
      <c r="F13" s="11">
        <f t="shared" si="0"/>
        <v>176556.6</v>
      </c>
      <c r="G13" s="18"/>
    </row>
    <row r="14" spans="1:7" ht="60">
      <c r="A14" s="20" t="s">
        <v>151</v>
      </c>
      <c r="B14" s="6" t="s">
        <v>152</v>
      </c>
      <c r="C14" s="11">
        <v>35.619999999999997</v>
      </c>
      <c r="D14" s="6" t="s">
        <v>14</v>
      </c>
      <c r="E14" s="17">
        <v>641</v>
      </c>
      <c r="F14" s="11">
        <f t="shared" si="0"/>
        <v>22832.42</v>
      </c>
      <c r="G14" s="18"/>
    </row>
    <row r="15" spans="1:7">
      <c r="A15" s="10">
        <v>11</v>
      </c>
      <c r="B15" s="9" t="s">
        <v>13</v>
      </c>
      <c r="C15" s="8"/>
      <c r="D15" s="7"/>
      <c r="E15" s="8"/>
      <c r="F15" s="11">
        <f t="shared" si="0"/>
        <v>0</v>
      </c>
      <c r="G15" s="8"/>
    </row>
    <row r="16" spans="1:7">
      <c r="A16" s="10" t="s">
        <v>12</v>
      </c>
      <c r="B16" s="6" t="s">
        <v>153</v>
      </c>
      <c r="C16" s="6">
        <v>14.16</v>
      </c>
      <c r="D16" s="6" t="s">
        <v>4</v>
      </c>
      <c r="E16" s="21">
        <v>437.55</v>
      </c>
      <c r="F16" s="11">
        <f t="shared" si="0"/>
        <v>6195.7080000000005</v>
      </c>
      <c r="G16" s="21">
        <v>437.55</v>
      </c>
    </row>
    <row r="17" spans="1:7">
      <c r="A17" s="10" t="s">
        <v>8</v>
      </c>
      <c r="B17" s="6" t="s">
        <v>154</v>
      </c>
      <c r="C17" s="6">
        <v>12.16</v>
      </c>
      <c r="D17" s="6" t="s">
        <v>4</v>
      </c>
      <c r="E17" s="21">
        <v>790.67</v>
      </c>
      <c r="F17" s="11">
        <f t="shared" si="0"/>
        <v>9614.5471999999991</v>
      </c>
      <c r="G17" s="21">
        <v>790.67</v>
      </c>
    </row>
    <row r="18" spans="1:7">
      <c r="A18" s="10" t="s">
        <v>8</v>
      </c>
      <c r="B18" s="6" t="s">
        <v>155</v>
      </c>
      <c r="C18" s="6">
        <v>23.6</v>
      </c>
      <c r="D18" s="6" t="s">
        <v>4</v>
      </c>
      <c r="E18" s="21">
        <v>712.09</v>
      </c>
      <c r="F18" s="11">
        <f t="shared" si="0"/>
        <v>16805.324000000001</v>
      </c>
      <c r="G18" s="21">
        <v>712.09</v>
      </c>
    </row>
    <row r="19" spans="1:7">
      <c r="A19" s="10" t="s">
        <v>6</v>
      </c>
      <c r="B19" s="6" t="s">
        <v>139</v>
      </c>
      <c r="C19" s="6">
        <v>99.01</v>
      </c>
      <c r="D19" s="6" t="s">
        <v>4</v>
      </c>
      <c r="E19" s="21">
        <v>393.4</v>
      </c>
      <c r="F19" s="11">
        <f t="shared" si="0"/>
        <v>38950.534</v>
      </c>
      <c r="G19" s="21">
        <v>393.4</v>
      </c>
    </row>
    <row r="20" spans="1:7">
      <c r="A20" s="10" t="s">
        <v>72</v>
      </c>
      <c r="B20" s="6" t="s">
        <v>73</v>
      </c>
      <c r="C20" s="6">
        <v>170.27</v>
      </c>
      <c r="D20" s="6" t="s">
        <v>4</v>
      </c>
      <c r="E20" s="21">
        <v>177.1</v>
      </c>
      <c r="F20" s="11">
        <f t="shared" si="0"/>
        <v>30154.816999999999</v>
      </c>
      <c r="G20" s="21">
        <v>177.1</v>
      </c>
    </row>
    <row r="21" spans="1:7">
      <c r="A21" s="10"/>
      <c r="B21" s="9"/>
      <c r="C21" s="8"/>
      <c r="D21" s="7"/>
      <c r="E21" s="8" t="s">
        <v>3</v>
      </c>
      <c r="F21" s="11">
        <f>SUM(F5:F20)</f>
        <v>720675.67280000006</v>
      </c>
    </row>
    <row r="22" spans="1:7" ht="30">
      <c r="A22" s="10"/>
      <c r="B22" s="9"/>
      <c r="C22" s="8"/>
      <c r="D22" s="7"/>
      <c r="E22" s="6" t="s">
        <v>2</v>
      </c>
      <c r="F22" s="6">
        <f>F21*12/100</f>
        <v>86481.080736000018</v>
      </c>
    </row>
    <row r="23" spans="1:7">
      <c r="A23" s="10"/>
      <c r="B23" s="9"/>
      <c r="C23" s="8"/>
      <c r="D23" s="7"/>
      <c r="E23" s="6"/>
      <c r="F23" s="6">
        <f>F22+F21</f>
        <v>807156.75353600003</v>
      </c>
    </row>
    <row r="24" spans="1:7" ht="30">
      <c r="A24" s="10"/>
      <c r="B24" s="9"/>
      <c r="C24" s="8"/>
      <c r="D24" s="7"/>
      <c r="E24" s="6" t="s">
        <v>1</v>
      </c>
      <c r="F24" s="6">
        <f>F23*1/100</f>
        <v>8071.56753536</v>
      </c>
    </row>
    <row r="25" spans="1:7">
      <c r="A25" s="10"/>
      <c r="B25" s="9"/>
      <c r="C25" s="8"/>
      <c r="D25" s="7"/>
      <c r="E25" s="6" t="s">
        <v>3</v>
      </c>
      <c r="F25" s="6">
        <f>F24+F23</f>
        <v>815228.32107136003</v>
      </c>
    </row>
  </sheetData>
  <mergeCells count="3">
    <mergeCell ref="A1:F1"/>
    <mergeCell ref="A2:F2"/>
    <mergeCell ref="A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Sheet1</vt:lpstr>
      <vt:lpstr>Sheet2</vt:lpstr>
      <vt:lpstr>Sheet3</vt:lpstr>
      <vt:lpstr>Sheet4</vt:lpstr>
      <vt:lpstr>Sheet5</vt:lpstr>
      <vt:lpstr>Sheet6</vt:lpstr>
      <vt:lpstr>Sheet7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2022-03-04T06:08:11Z</cp:lastPrinted>
  <dcterms:created xsi:type="dcterms:W3CDTF">2022-03-04T06:07:34Z</dcterms:created>
  <dcterms:modified xsi:type="dcterms:W3CDTF">2022-03-04T10:39:06Z</dcterms:modified>
</cp:coreProperties>
</file>