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05" yWindow="-105" windowWidth="19425" windowHeight="10425" firstSheet="2" activeTab="2"/>
  </bookViews>
  <sheets>
    <sheet name="Sheet1" sheetId="1" state="hidden" r:id="rId1"/>
    <sheet name="Sheet2" sheetId="2" state="hidden" r:id="rId2"/>
    <sheet name="Sheet-01" sheetId="3" r:id="rId3"/>
  </sheets>
  <definedNames>
    <definedName name="_xlnm.Print_Area" localSheetId="2">'Sheet-01'!$A$1:$F$23</definedName>
    <definedName name="_xlnm.Print_Area" localSheetId="0">Sheet1!$A$1:$J$31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" i="3"/>
  <c r="F9"/>
  <c r="C8"/>
  <c r="F8" s="1"/>
  <c r="C6"/>
  <c r="F6" s="1"/>
  <c r="C5"/>
  <c r="F5" s="1"/>
  <c r="D14" i="1"/>
  <c r="G7"/>
  <c r="G8" s="1"/>
  <c r="G4"/>
  <c r="J4" s="1"/>
  <c r="E14"/>
  <c r="G9" l="1"/>
  <c r="G10" s="1"/>
  <c r="G6" l="1"/>
  <c r="G14"/>
  <c r="G15" l="1"/>
  <c r="G16" s="1"/>
  <c r="J16" s="1"/>
  <c r="G11"/>
  <c r="J11" l="1"/>
  <c r="C3" i="2"/>
  <c r="D3" s="1"/>
  <c r="D4" s="1"/>
  <c r="E3" l="1"/>
  <c r="F3" s="1"/>
  <c r="F4" s="1"/>
  <c r="G19" i="1" l="1"/>
  <c r="J19" s="1"/>
  <c r="C11" i="3"/>
  <c r="F11" s="1"/>
  <c r="E4" i="2"/>
  <c r="G18" i="1" l="1"/>
  <c r="J18" s="1"/>
  <c r="J20" s="1"/>
  <c r="J21" s="1"/>
  <c r="C10" i="3"/>
  <c r="F10" s="1"/>
  <c r="F12" s="1"/>
  <c r="F13" s="1"/>
  <c r="F14" s="1"/>
  <c r="F15" s="1"/>
  <c r="F16" s="1"/>
  <c r="J22" i="1" l="1"/>
  <c r="J23" l="1"/>
  <c r="J24" s="1"/>
</calcChain>
</file>

<file path=xl/sharedStrings.xml><?xml version="1.0" encoding="utf-8"?>
<sst xmlns="http://schemas.openxmlformats.org/spreadsheetml/2006/main" count="89" uniqueCount="47">
  <si>
    <t>RANCHI MUNICIPAL CORPORATION, RANCHI</t>
  </si>
  <si>
    <t>Sl. No.</t>
  </si>
  <si>
    <t>Items of work</t>
  </si>
  <si>
    <t>Nos</t>
  </si>
  <si>
    <t>Length</t>
  </si>
  <si>
    <t>Width</t>
  </si>
  <si>
    <t>Height/Depth</t>
  </si>
  <si>
    <t>Qnty.</t>
  </si>
  <si>
    <t>Unit</t>
  </si>
  <si>
    <t>Rate</t>
  </si>
  <si>
    <t>Amount</t>
  </si>
  <si>
    <t>cft</t>
  </si>
  <si>
    <t>Total</t>
  </si>
  <si>
    <t>or</t>
  </si>
  <si>
    <t>m3</t>
  </si>
  <si>
    <t>Carriage of Materials</t>
  </si>
  <si>
    <t>(i)</t>
  </si>
  <si>
    <t>(ii)</t>
  </si>
  <si>
    <t>Add 1% Labour Cess (+)</t>
  </si>
  <si>
    <t>G. Total</t>
  </si>
  <si>
    <t>Say</t>
  </si>
  <si>
    <t>Material Statement</t>
  </si>
  <si>
    <t>Sl.No.</t>
  </si>
  <si>
    <t xml:space="preserve">Items of works </t>
  </si>
  <si>
    <t>Quantity</t>
  </si>
  <si>
    <t>Cement (m3)</t>
  </si>
  <si>
    <t>Sand(m3)</t>
  </si>
  <si>
    <t>Stone Chips (m3)</t>
  </si>
  <si>
    <t>P.C.C(1:1.5:3)</t>
  </si>
  <si>
    <t xml:space="preserve">                  J.E.                                                             A.E.                                               E.E.</t>
  </si>
  <si>
    <r>
      <t>M</t>
    </r>
    <r>
      <rPr>
        <vertAlign val="superscript"/>
        <sz val="10"/>
        <rFont val="Century"/>
        <family val="1"/>
      </rPr>
      <t>3</t>
    </r>
  </si>
  <si>
    <t xml:space="preserve">Centering and Shuttering including struting,propping etc and removal of from for                               </t>
  </si>
  <si>
    <t>Foundation, footing s bases of Coloumns etc for mass Concrete</t>
  </si>
  <si>
    <t>Sft</t>
  </si>
  <si>
    <t>M2</t>
  </si>
  <si>
    <t>BILL OF QUANTITY</t>
  </si>
  <si>
    <t>Sand  (Lead Upto 49 km)</t>
  </si>
  <si>
    <t>Stone Chips (Lead 22 KM)</t>
  </si>
  <si>
    <t>Add 18 % Labour Cess (+)</t>
  </si>
  <si>
    <r>
      <t xml:space="preserve">Providing and Layng in Position cement concrete of specified grade excluding the cost of centring and shuttering……All work Upto plinth Level:                       </t>
    </r>
    <r>
      <rPr>
        <b/>
        <sz val="10"/>
        <color theme="1"/>
        <rFont val="Century"/>
        <family val="1"/>
      </rPr>
      <t>1:1.5:3 (1 Cement :1.5 Coarse Cement sand  (Zone III): 3 Graded stone agregate 20 mm nominal Size)</t>
    </r>
  </si>
  <si>
    <r>
      <rPr>
        <b/>
        <sz val="11"/>
        <color theme="1"/>
        <rFont val="Century"/>
        <family val="1"/>
      </rPr>
      <t>Name of Work</t>
    </r>
    <r>
      <rPr>
        <sz val="11"/>
        <color theme="1"/>
        <rFont val="Century"/>
        <family val="1"/>
      </rPr>
      <t xml:space="preserve"> :- Improvement of PCC Road in Vidyanagar near Ravindra Singh  house under ward no. 34</t>
    </r>
  </si>
  <si>
    <t>Labour for Cleaning Before and After Work……Do….. E/I</t>
  </si>
  <si>
    <t>Each</t>
  </si>
  <si>
    <t>2. 5.3.1.1</t>
  </si>
  <si>
    <t>Patch Work 5%</t>
  </si>
  <si>
    <t>3  5.3.17.1</t>
  </si>
  <si>
    <r>
      <t xml:space="preserve">Providing and Layng in Position cement concrete of specified grade excluding the cost of centring and shuttering……All work Upto plinth Level: </t>
    </r>
    <r>
      <rPr>
        <b/>
        <sz val="10"/>
        <color theme="1"/>
        <rFont val="Century"/>
        <family val="1"/>
      </rPr>
      <t>1:1.5:3 (1 Cement :1.5 Coarse Cement sand  (Zone III): 3 Graded stone agregate 20 mm nominal Size)</t>
    </r>
  </si>
</sst>
</file>

<file path=xl/styles.xml><?xml version="1.0" encoding="utf-8"?>
<styleSheet xmlns="http://schemas.openxmlformats.org/spreadsheetml/2006/main">
  <numFmts count="2">
    <numFmt numFmtId="164" formatCode="0.0"/>
    <numFmt numFmtId="165" formatCode="&quot;₹&quot;\ #,##0.00"/>
  </numFmts>
  <fonts count="2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entury"/>
      <family val="1"/>
    </font>
    <font>
      <sz val="18"/>
      <color theme="1"/>
      <name val="Century"/>
      <family val="1"/>
    </font>
    <font>
      <sz val="10"/>
      <color theme="1"/>
      <name val="Calibri"/>
      <family val="2"/>
      <scheme val="minor"/>
    </font>
    <font>
      <sz val="11"/>
      <color theme="1"/>
      <name val="Century"/>
      <family val="1"/>
    </font>
    <font>
      <b/>
      <sz val="11"/>
      <color theme="1"/>
      <name val="Century"/>
      <family val="1"/>
    </font>
    <font>
      <b/>
      <sz val="10"/>
      <color theme="1"/>
      <name val="Century"/>
      <family val="1"/>
    </font>
    <font>
      <b/>
      <sz val="12"/>
      <color theme="1"/>
      <name val="Century"/>
      <family val="1"/>
    </font>
    <font>
      <sz val="20"/>
      <color theme="1"/>
      <name val="Calibri"/>
      <family val="2"/>
      <scheme val="minor"/>
    </font>
    <font>
      <u/>
      <sz val="2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name val="Century"/>
      <family val="1"/>
    </font>
    <font>
      <vertAlign val="superscript"/>
      <sz val="10"/>
      <name val="Century"/>
      <family val="1"/>
    </font>
    <font>
      <b/>
      <sz val="9"/>
      <color theme="1"/>
      <name val="Century"/>
      <family val="1"/>
    </font>
    <font>
      <b/>
      <sz val="11"/>
      <name val="Arial"/>
      <family val="2"/>
    </font>
    <font>
      <sz val="10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2" fillId="0" borderId="0" xfId="0" applyFont="1"/>
    <xf numFmtId="0" fontId="4" fillId="0" borderId="0" xfId="0" applyFont="1"/>
    <xf numFmtId="0" fontId="5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top" wrapText="1"/>
    </xf>
    <xf numFmtId="2" fontId="7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/>
    </xf>
    <xf numFmtId="0" fontId="7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top" wrapText="1"/>
    </xf>
    <xf numFmtId="0" fontId="7" fillId="0" borderId="1" xfId="0" applyFont="1" applyBorder="1" applyAlignment="1">
      <alignment horizontal="center" vertical="top"/>
    </xf>
    <xf numFmtId="2" fontId="7" fillId="0" borderId="1" xfId="0" applyNumberFormat="1" applyFont="1" applyBorder="1" applyAlignment="1">
      <alignment horizontal="center" vertical="top"/>
    </xf>
    <xf numFmtId="2" fontId="2" fillId="0" borderId="1" xfId="0" applyNumberFormat="1" applyFont="1" applyBorder="1" applyAlignment="1">
      <alignment horizontal="center" vertical="top"/>
    </xf>
    <xf numFmtId="0" fontId="2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vertical="top"/>
    </xf>
    <xf numFmtId="0" fontId="2" fillId="0" borderId="1" xfId="0" applyFont="1" applyBorder="1" applyAlignment="1">
      <alignment vertical="top"/>
    </xf>
    <xf numFmtId="0" fontId="2" fillId="0" borderId="1" xfId="0" applyFont="1" applyBorder="1"/>
    <xf numFmtId="0" fontId="4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1" fontId="1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/>
    </xf>
    <xf numFmtId="0" fontId="11" fillId="0" borderId="1" xfId="0" applyFont="1" applyBorder="1" applyAlignment="1">
      <alignment horizontal="left" wrapText="1"/>
    </xf>
    <xf numFmtId="164" fontId="11" fillId="0" borderId="1" xfId="0" applyNumberFormat="1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2" fontId="17" fillId="0" borderId="1" xfId="0" applyNumberFormat="1" applyFont="1" applyBorder="1"/>
    <xf numFmtId="2" fontId="4" fillId="0" borderId="0" xfId="0" applyNumberFormat="1" applyFont="1"/>
    <xf numFmtId="0" fontId="18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justify" vertical="center" wrapText="1"/>
    </xf>
    <xf numFmtId="0" fontId="18" fillId="0" borderId="1" xfId="0" applyFont="1" applyBorder="1" applyAlignment="1">
      <alignment horizontal="center" vertical="center"/>
    </xf>
    <xf numFmtId="2" fontId="18" fillId="0" borderId="1" xfId="0" applyNumberFormat="1" applyFont="1" applyBorder="1" applyAlignment="1">
      <alignment horizontal="center" vertical="center" wrapText="1"/>
    </xf>
    <xf numFmtId="165" fontId="18" fillId="0" borderId="1" xfId="0" applyNumberFormat="1" applyFont="1" applyBorder="1" applyAlignment="1">
      <alignment horizontal="center" vertical="center" wrapText="1"/>
    </xf>
    <xf numFmtId="165" fontId="20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right" vertical="center"/>
    </xf>
    <xf numFmtId="0" fontId="7" fillId="0" borderId="3" xfId="0" applyFont="1" applyBorder="1" applyAlignment="1">
      <alignment horizontal="right" vertical="center"/>
    </xf>
    <xf numFmtId="0" fontId="7" fillId="0" borderId="4" xfId="0" applyFont="1" applyBorder="1" applyAlignment="1">
      <alignment horizontal="right" vertical="center"/>
    </xf>
    <xf numFmtId="0" fontId="9" fillId="0" borderId="0" xfId="0" applyFont="1"/>
    <xf numFmtId="0" fontId="3" fillId="0" borderId="0" xfId="0" applyFont="1" applyAlignment="1">
      <alignment horizontal="center"/>
    </xf>
    <xf numFmtId="0" fontId="7" fillId="0" borderId="2" xfId="0" applyFont="1" applyBorder="1" applyAlignment="1">
      <alignment horizontal="right" vertical="top"/>
    </xf>
    <xf numFmtId="0" fontId="7" fillId="0" borderId="3" xfId="0" applyFont="1" applyBorder="1" applyAlignment="1">
      <alignment horizontal="right" vertical="top"/>
    </xf>
    <xf numFmtId="0" fontId="7" fillId="0" borderId="4" xfId="0" applyFont="1" applyBorder="1" applyAlignment="1">
      <alignment horizontal="right" vertical="top"/>
    </xf>
    <xf numFmtId="0" fontId="2" fillId="0" borderId="2" xfId="0" applyFont="1" applyBorder="1" applyAlignment="1">
      <alignment horizontal="right" vertical="top"/>
    </xf>
    <xf numFmtId="0" fontId="2" fillId="0" borderId="3" xfId="0" applyFont="1" applyBorder="1" applyAlignment="1">
      <alignment horizontal="right" vertical="top"/>
    </xf>
    <xf numFmtId="0" fontId="2" fillId="0" borderId="4" xfId="0" applyFont="1" applyBorder="1" applyAlignment="1">
      <alignment horizontal="right" vertical="top"/>
    </xf>
    <xf numFmtId="0" fontId="5" fillId="0" borderId="1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10" fillId="0" borderId="5" xfId="0" applyFont="1" applyBorder="1" applyAlignment="1">
      <alignment horizontal="center" vertical="center"/>
    </xf>
    <xf numFmtId="0" fontId="12" fillId="0" borderId="6" xfId="0" applyFont="1" applyBorder="1" applyAlignment="1">
      <alignment horizontal="right" vertical="center"/>
    </xf>
    <xf numFmtId="0" fontId="12" fillId="0" borderId="7" xfId="0" applyFont="1" applyBorder="1" applyAlignment="1">
      <alignment horizontal="right" vertical="center"/>
    </xf>
    <xf numFmtId="0" fontId="12" fillId="0" borderId="8" xfId="0" applyFont="1" applyBorder="1" applyAlignment="1">
      <alignment horizontal="right" vertical="center"/>
    </xf>
    <xf numFmtId="0" fontId="12" fillId="0" borderId="9" xfId="0" applyFont="1" applyBorder="1" applyAlignment="1">
      <alignment horizontal="right" vertical="center"/>
    </xf>
    <xf numFmtId="0" fontId="12" fillId="0" borderId="5" xfId="0" applyFont="1" applyBorder="1" applyAlignment="1">
      <alignment horizontal="right" vertical="center"/>
    </xf>
    <xf numFmtId="0" fontId="12" fillId="0" borderId="10" xfId="0" applyFont="1" applyBorder="1" applyAlignment="1">
      <alignment horizontal="right" vertical="center"/>
    </xf>
    <xf numFmtId="0" fontId="14" fillId="0" borderId="0" xfId="0" applyFont="1"/>
    <xf numFmtId="0" fontId="5" fillId="0" borderId="2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 wrapText="1"/>
    </xf>
    <xf numFmtId="0" fontId="3" fillId="2" borderId="5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8"/>
  <sheetViews>
    <sheetView topLeftCell="A7" workbookViewId="0">
      <selection activeCell="B2" sqref="B2:J2"/>
    </sheetView>
  </sheetViews>
  <sheetFormatPr defaultColWidth="9.140625" defaultRowHeight="63.75" customHeight="1"/>
  <cols>
    <col min="1" max="1" width="6.140625" style="2" customWidth="1"/>
    <col min="2" max="2" width="30.42578125" style="2" customWidth="1"/>
    <col min="3" max="3" width="5.28515625" style="2" customWidth="1"/>
    <col min="4" max="4" width="8.140625" style="2" customWidth="1"/>
    <col min="5" max="5" width="6.5703125" style="2" customWidth="1"/>
    <col min="6" max="6" width="7.140625" style="2" customWidth="1"/>
    <col min="7" max="7" width="9.7109375" style="2" bestFit="1" customWidth="1"/>
    <col min="8" max="8" width="5.28515625" style="2" customWidth="1"/>
    <col min="9" max="9" width="8.28515625" style="2" customWidth="1"/>
    <col min="10" max="10" width="13.140625" style="2" customWidth="1"/>
    <col min="11" max="16384" width="9.140625" style="2"/>
  </cols>
  <sheetData>
    <row r="1" spans="1:11" ht="22.5" customHeight="1">
      <c r="A1" s="1"/>
      <c r="B1" s="44" t="s">
        <v>0</v>
      </c>
      <c r="C1" s="44"/>
      <c r="D1" s="44"/>
      <c r="E1" s="44"/>
      <c r="F1" s="44"/>
      <c r="G1" s="44"/>
      <c r="H1" s="44"/>
      <c r="I1" s="44"/>
      <c r="J1" s="44"/>
      <c r="K1" s="1"/>
    </row>
    <row r="2" spans="1:11" ht="31.5" customHeight="1">
      <c r="A2" s="18"/>
      <c r="B2" s="51" t="s">
        <v>40</v>
      </c>
      <c r="C2" s="51"/>
      <c r="D2" s="51"/>
      <c r="E2" s="51"/>
      <c r="F2" s="51"/>
      <c r="G2" s="51"/>
      <c r="H2" s="51"/>
      <c r="I2" s="51"/>
      <c r="J2" s="51"/>
      <c r="K2" s="3"/>
    </row>
    <row r="3" spans="1:11" ht="30" customHeight="1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  <c r="I3" s="4" t="s">
        <v>9</v>
      </c>
      <c r="J3" s="5" t="s">
        <v>10</v>
      </c>
      <c r="K3" s="1"/>
    </row>
    <row r="4" spans="1:11" ht="30" customHeight="1">
      <c r="A4" s="31">
        <v>1</v>
      </c>
      <c r="B4" s="32" t="s">
        <v>41</v>
      </c>
      <c r="C4" s="33">
        <v>10</v>
      </c>
      <c r="D4" s="33"/>
      <c r="E4" s="33"/>
      <c r="F4" s="31"/>
      <c r="G4" s="34">
        <f>C4</f>
        <v>10</v>
      </c>
      <c r="H4" s="33" t="s">
        <v>42</v>
      </c>
      <c r="I4" s="35">
        <v>326.85000000000002</v>
      </c>
      <c r="J4" s="36">
        <f>ROUND(G4*I4,2)</f>
        <v>3268.5</v>
      </c>
      <c r="K4" s="1"/>
    </row>
    <row r="5" spans="1:11" ht="114.75">
      <c r="A5" s="4" t="s">
        <v>43</v>
      </c>
      <c r="B5" s="6" t="s">
        <v>39</v>
      </c>
      <c r="C5" s="8"/>
      <c r="D5" s="8"/>
      <c r="E5" s="8"/>
      <c r="F5" s="8"/>
      <c r="G5" s="9"/>
      <c r="H5" s="9"/>
      <c r="I5" s="9"/>
      <c r="J5" s="10"/>
      <c r="K5" s="1"/>
    </row>
    <row r="6" spans="1:11" ht="19.5" customHeight="1">
      <c r="A6" s="4"/>
      <c r="B6" s="11"/>
      <c r="C6" s="8">
        <v>1</v>
      </c>
      <c r="D6" s="8">
        <v>700</v>
      </c>
      <c r="E6" s="8">
        <v>11</v>
      </c>
      <c r="F6" s="8">
        <v>0.5</v>
      </c>
      <c r="G6" s="14">
        <f t="shared" ref="G6:G7" si="0">PRODUCT(C6:F6)</f>
        <v>3850</v>
      </c>
      <c r="H6" s="9" t="s">
        <v>11</v>
      </c>
      <c r="I6" s="9"/>
      <c r="J6" s="10"/>
      <c r="K6" s="1"/>
    </row>
    <row r="7" spans="1:11" ht="19.5" customHeight="1">
      <c r="A7" s="4"/>
      <c r="B7" s="11"/>
      <c r="C7" s="8">
        <v>1</v>
      </c>
      <c r="D7" s="8">
        <v>160</v>
      </c>
      <c r="E7" s="8">
        <v>12</v>
      </c>
      <c r="F7" s="8">
        <v>0.5</v>
      </c>
      <c r="G7" s="14">
        <f t="shared" si="0"/>
        <v>960</v>
      </c>
      <c r="H7" s="9" t="s">
        <v>11</v>
      </c>
      <c r="I7" s="9"/>
      <c r="J7" s="10"/>
      <c r="K7" s="1"/>
    </row>
    <row r="8" spans="1:11" ht="19.5" customHeight="1">
      <c r="A8" s="4"/>
      <c r="B8" s="11"/>
      <c r="C8" s="37"/>
      <c r="D8" s="38"/>
      <c r="E8" s="38"/>
      <c r="F8" s="39"/>
      <c r="G8" s="14">
        <f>SUM(G6:G7)</f>
        <v>4810</v>
      </c>
      <c r="H8" s="9" t="s">
        <v>11</v>
      </c>
      <c r="I8" s="9"/>
      <c r="J8" s="10"/>
      <c r="K8" s="1"/>
    </row>
    <row r="9" spans="1:11" ht="19.5" customHeight="1">
      <c r="A9" s="4"/>
      <c r="B9" s="11"/>
      <c r="C9" s="52" t="s">
        <v>44</v>
      </c>
      <c r="D9" s="53"/>
      <c r="E9" s="53"/>
      <c r="F9" s="54"/>
      <c r="G9" s="14">
        <f>G8*5%</f>
        <v>240.5</v>
      </c>
      <c r="H9" s="9" t="s">
        <v>11</v>
      </c>
      <c r="I9" s="9"/>
      <c r="J9" s="10"/>
      <c r="K9" s="1"/>
    </row>
    <row r="10" spans="1:11" ht="18" customHeight="1">
      <c r="A10" s="4"/>
      <c r="B10" s="11"/>
      <c r="C10" s="8"/>
      <c r="D10" s="8"/>
      <c r="E10" s="8"/>
      <c r="F10" s="8" t="s">
        <v>12</v>
      </c>
      <c r="G10" s="14">
        <f>SUM(G8:G9)</f>
        <v>5050.5</v>
      </c>
      <c r="H10" s="9" t="s">
        <v>11</v>
      </c>
      <c r="I10" s="9"/>
      <c r="J10" s="10"/>
      <c r="K10" s="1"/>
    </row>
    <row r="11" spans="1:11" ht="21" customHeight="1">
      <c r="A11" s="4"/>
      <c r="B11" s="6"/>
      <c r="C11" s="8"/>
      <c r="D11" s="8"/>
      <c r="E11" s="8"/>
      <c r="F11" s="8" t="s">
        <v>13</v>
      </c>
      <c r="G11" s="13">
        <f>ROUNDUP(G10/35.31,2)</f>
        <v>143.04</v>
      </c>
      <c r="H11" s="9" t="s">
        <v>14</v>
      </c>
      <c r="I11" s="14">
        <v>4961.7299999999996</v>
      </c>
      <c r="J11" s="13">
        <f>ROUND(G11*I11,0)</f>
        <v>709726</v>
      </c>
      <c r="K11" s="1"/>
    </row>
    <row r="12" spans="1:11" ht="38.25">
      <c r="A12" s="4" t="s">
        <v>45</v>
      </c>
      <c r="B12" s="6" t="s">
        <v>31</v>
      </c>
      <c r="C12" s="8"/>
      <c r="D12" s="8"/>
      <c r="E12" s="8"/>
      <c r="F12" s="8"/>
      <c r="G12" s="13"/>
      <c r="H12" s="9"/>
      <c r="I12" s="14"/>
      <c r="J12" s="13"/>
      <c r="K12" s="1"/>
    </row>
    <row r="13" spans="1:11" ht="25.5">
      <c r="A13" s="4"/>
      <c r="B13" s="6" t="s">
        <v>32</v>
      </c>
      <c r="C13" s="8"/>
      <c r="D13" s="8"/>
      <c r="E13" s="8"/>
      <c r="F13" s="8"/>
      <c r="G13" s="14"/>
      <c r="H13" s="9"/>
      <c r="I13" s="14"/>
      <c r="J13" s="13"/>
      <c r="K13" s="1"/>
    </row>
    <row r="14" spans="1:11" ht="12.75">
      <c r="A14" s="4"/>
      <c r="B14" s="6"/>
      <c r="C14" s="8">
        <v>2</v>
      </c>
      <c r="D14" s="8">
        <f>SUM(D6:D7)</f>
        <v>860</v>
      </c>
      <c r="E14" s="8">
        <f>F6</f>
        <v>0.5</v>
      </c>
      <c r="F14" s="8"/>
      <c r="G14" s="14">
        <f t="shared" ref="G14" si="1">ROUND(E14*D14*C14,2)</f>
        <v>860</v>
      </c>
      <c r="H14" s="9" t="s">
        <v>33</v>
      </c>
      <c r="I14" s="14"/>
      <c r="J14" s="13"/>
      <c r="K14" s="1"/>
    </row>
    <row r="15" spans="1:11" ht="12.75">
      <c r="A15" s="4"/>
      <c r="B15" s="6"/>
      <c r="C15" s="8"/>
      <c r="D15" s="8"/>
      <c r="E15" s="8"/>
      <c r="F15" s="8" t="s">
        <v>12</v>
      </c>
      <c r="G15" s="14">
        <f>SUM(G13:G14)</f>
        <v>860</v>
      </c>
      <c r="H15" s="9" t="s">
        <v>33</v>
      </c>
      <c r="I15" s="14"/>
      <c r="J15" s="13"/>
      <c r="K15" s="1"/>
    </row>
    <row r="16" spans="1:11" ht="21" customHeight="1">
      <c r="A16" s="4"/>
      <c r="B16" s="6"/>
      <c r="C16" s="8"/>
      <c r="D16" s="8"/>
      <c r="E16" s="8"/>
      <c r="F16" s="8" t="s">
        <v>13</v>
      </c>
      <c r="G16" s="13">
        <f>ROUNDUP(G15/10.76,2)</f>
        <v>79.930000000000007</v>
      </c>
      <c r="H16" s="9" t="s">
        <v>34</v>
      </c>
      <c r="I16" s="14">
        <v>194.5</v>
      </c>
      <c r="J16" s="13">
        <f>ROUND(G16*I16,0)</f>
        <v>15546</v>
      </c>
      <c r="K16" s="1"/>
    </row>
    <row r="17" spans="1:11" ht="15.75" customHeight="1">
      <c r="A17" s="4">
        <v>4</v>
      </c>
      <c r="B17" s="16" t="s">
        <v>15</v>
      </c>
      <c r="C17" s="17"/>
      <c r="D17" s="17"/>
      <c r="E17" s="17"/>
      <c r="F17" s="17"/>
      <c r="G17" s="17"/>
      <c r="H17" s="17"/>
      <c r="I17" s="17"/>
      <c r="J17" s="12"/>
      <c r="K17" s="1"/>
    </row>
    <row r="18" spans="1:11" ht="17.25" customHeight="1">
      <c r="A18" s="8" t="s">
        <v>16</v>
      </c>
      <c r="B18" s="15" t="s">
        <v>36</v>
      </c>
      <c r="C18" s="17"/>
      <c r="D18" s="17"/>
      <c r="E18" s="17"/>
      <c r="F18" s="17"/>
      <c r="G18" s="17">
        <f>Sheet2!E4</f>
        <v>61.37</v>
      </c>
      <c r="H18" s="27" t="s">
        <v>30</v>
      </c>
      <c r="I18" s="28">
        <v>848.82</v>
      </c>
      <c r="J18" s="13">
        <f>ROUND(G18*I18,0)</f>
        <v>52092</v>
      </c>
      <c r="K18" s="1"/>
    </row>
    <row r="19" spans="1:11" ht="22.5" customHeight="1">
      <c r="A19" s="8" t="s">
        <v>17</v>
      </c>
      <c r="B19" s="15" t="s">
        <v>37</v>
      </c>
      <c r="C19" s="17"/>
      <c r="D19" s="17"/>
      <c r="E19" s="17"/>
      <c r="F19" s="17"/>
      <c r="G19" s="17">
        <f>Sheet2!F4</f>
        <v>122.74</v>
      </c>
      <c r="H19" s="27" t="s">
        <v>30</v>
      </c>
      <c r="I19" s="28">
        <v>447.06</v>
      </c>
      <c r="J19" s="13">
        <f>ROUNDUP(G19*I19,0)</f>
        <v>54873</v>
      </c>
      <c r="K19" s="1"/>
    </row>
    <row r="20" spans="1:11" ht="22.5" customHeight="1">
      <c r="A20" s="18"/>
      <c r="B20" s="45" t="s">
        <v>12</v>
      </c>
      <c r="C20" s="46"/>
      <c r="D20" s="46"/>
      <c r="E20" s="46"/>
      <c r="F20" s="46"/>
      <c r="G20" s="46"/>
      <c r="H20" s="46"/>
      <c r="I20" s="47"/>
      <c r="J20" s="13">
        <f>SUM(J5:J19)</f>
        <v>832237</v>
      </c>
    </row>
    <row r="21" spans="1:11" ht="22.5" customHeight="1">
      <c r="A21" s="18"/>
      <c r="B21" s="48" t="s">
        <v>38</v>
      </c>
      <c r="C21" s="49"/>
      <c r="D21" s="49"/>
      <c r="E21" s="49"/>
      <c r="F21" s="49"/>
      <c r="G21" s="49"/>
      <c r="H21" s="49"/>
      <c r="I21" s="50"/>
      <c r="J21" s="13">
        <f>J20*18%</f>
        <v>149802.66</v>
      </c>
    </row>
    <row r="22" spans="1:11" ht="22.5" customHeight="1">
      <c r="A22" s="18"/>
      <c r="B22" s="45" t="s">
        <v>19</v>
      </c>
      <c r="C22" s="46"/>
      <c r="D22" s="46"/>
      <c r="E22" s="46"/>
      <c r="F22" s="46"/>
      <c r="G22" s="46"/>
      <c r="H22" s="46"/>
      <c r="I22" s="47"/>
      <c r="J22" s="13">
        <f>SUM(J20:J21)</f>
        <v>982039.66</v>
      </c>
    </row>
    <row r="23" spans="1:11" ht="23.25" customHeight="1">
      <c r="A23" s="18"/>
      <c r="B23" s="48" t="s">
        <v>18</v>
      </c>
      <c r="C23" s="49"/>
      <c r="D23" s="49"/>
      <c r="E23" s="49"/>
      <c r="F23" s="49"/>
      <c r="G23" s="49"/>
      <c r="H23" s="49"/>
      <c r="I23" s="50"/>
      <c r="J23" s="13">
        <f>ROUND(J22*1/100,0)</f>
        <v>9820</v>
      </c>
    </row>
    <row r="24" spans="1:11" ht="28.5" customHeight="1">
      <c r="A24" s="18"/>
      <c r="B24" s="45" t="s">
        <v>19</v>
      </c>
      <c r="C24" s="46"/>
      <c r="D24" s="46"/>
      <c r="E24" s="46"/>
      <c r="F24" s="46"/>
      <c r="G24" s="46"/>
      <c r="H24" s="46"/>
      <c r="I24" s="47"/>
      <c r="J24" s="13">
        <f>SUM(J22:J23)</f>
        <v>991859.66</v>
      </c>
    </row>
    <row r="25" spans="1:11" ht="27.75" customHeight="1">
      <c r="A25" s="19"/>
      <c r="B25" s="40" t="s">
        <v>20</v>
      </c>
      <c r="C25" s="41"/>
      <c r="D25" s="41"/>
      <c r="E25" s="41"/>
      <c r="F25" s="41"/>
      <c r="G25" s="41"/>
      <c r="H25" s="41"/>
      <c r="I25" s="42"/>
      <c r="J25" s="7">
        <v>991900</v>
      </c>
    </row>
    <row r="26" spans="1:11" ht="27.75" customHeight="1">
      <c r="J26" s="29"/>
    </row>
    <row r="27" spans="1:11" ht="26.25" customHeight="1">
      <c r="J27" s="30"/>
    </row>
    <row r="28" spans="1:11" ht="12.75"/>
    <row r="29" spans="1:11" ht="12.75"/>
    <row r="30" spans="1:11" ht="26.25">
      <c r="A30" s="43"/>
      <c r="B30" s="43"/>
      <c r="C30" s="43"/>
      <c r="D30" s="43"/>
      <c r="E30" s="43"/>
      <c r="F30" s="43"/>
      <c r="G30" s="43"/>
      <c r="H30" s="43"/>
      <c r="I30" s="43"/>
      <c r="J30" s="43"/>
    </row>
    <row r="31" spans="1:11" ht="26.25">
      <c r="A31" s="43"/>
      <c r="B31" s="43"/>
      <c r="C31" s="43"/>
      <c r="D31" s="43"/>
      <c r="E31" s="43"/>
      <c r="F31" s="43"/>
      <c r="G31" s="43"/>
      <c r="H31" s="43"/>
      <c r="I31" s="43"/>
      <c r="J31" s="43"/>
    </row>
    <row r="32" spans="1:11" ht="12.75"/>
    <row r="33" spans="1:10" ht="26.25">
      <c r="A33" s="43"/>
      <c r="B33" s="43"/>
      <c r="C33" s="43"/>
      <c r="D33" s="43"/>
      <c r="E33" s="43"/>
      <c r="F33" s="43"/>
      <c r="G33" s="43"/>
      <c r="H33" s="43"/>
      <c r="I33" s="43"/>
      <c r="J33" s="43"/>
    </row>
    <row r="34" spans="1:10" ht="12.75"/>
    <row r="35" spans="1:10" ht="12.75"/>
    <row r="36" spans="1:10" ht="12.75"/>
    <row r="37" spans="1:10" ht="12.75"/>
    <row r="38" spans="1:10" ht="12.75"/>
  </sheetData>
  <mergeCells count="12">
    <mergeCell ref="B25:I25"/>
    <mergeCell ref="A30:J30"/>
    <mergeCell ref="A31:J31"/>
    <mergeCell ref="A33:J33"/>
    <mergeCell ref="B1:J1"/>
    <mergeCell ref="B20:I20"/>
    <mergeCell ref="B23:I23"/>
    <mergeCell ref="B24:I24"/>
    <mergeCell ref="B21:I21"/>
    <mergeCell ref="B22:I22"/>
    <mergeCell ref="B2:J2"/>
    <mergeCell ref="C9:F9"/>
  </mergeCells>
  <printOptions horizontalCentered="1"/>
  <pageMargins left="0.16" right="0.19" top="0.75" bottom="0.54" header="0.57999999999999996" footer="0.54"/>
  <pageSetup paperSize="9"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8"/>
  <sheetViews>
    <sheetView workbookViewId="0">
      <selection activeCell="A8" sqref="A8:F8"/>
    </sheetView>
  </sheetViews>
  <sheetFormatPr defaultRowHeight="15"/>
  <cols>
    <col min="2" max="2" width="15.140625" customWidth="1"/>
    <col min="4" max="4" width="9.85546875" customWidth="1"/>
    <col min="5" max="5" width="12" customWidth="1"/>
    <col min="6" max="6" width="9.85546875" customWidth="1"/>
  </cols>
  <sheetData>
    <row r="1" spans="1:6" ht="28.5">
      <c r="A1" s="55" t="s">
        <v>21</v>
      </c>
      <c r="B1" s="55"/>
      <c r="C1" s="55"/>
      <c r="D1" s="55"/>
      <c r="E1" s="55"/>
      <c r="F1" s="55"/>
    </row>
    <row r="2" spans="1:6" ht="51" customHeight="1">
      <c r="A2" s="20" t="s">
        <v>22</v>
      </c>
      <c r="B2" s="20" t="s">
        <v>23</v>
      </c>
      <c r="C2" s="21" t="s">
        <v>24</v>
      </c>
      <c r="D2" s="22" t="s">
        <v>25</v>
      </c>
      <c r="E2" s="20" t="s">
        <v>26</v>
      </c>
      <c r="F2" s="20" t="s">
        <v>27</v>
      </c>
    </row>
    <row r="3" spans="1:6" ht="21" customHeight="1">
      <c r="A3" s="23">
        <v>1</v>
      </c>
      <c r="B3" s="24" t="s">
        <v>28</v>
      </c>
      <c r="C3" s="25">
        <f>Sheet1!G11</f>
        <v>143.04</v>
      </c>
      <c r="D3" s="23">
        <f>ROUNDUP(C3*0.286,2)</f>
        <v>40.909999999999997</v>
      </c>
      <c r="E3" s="23">
        <f>ROUNDUP(D3*1.5,2)</f>
        <v>61.37</v>
      </c>
      <c r="F3" s="23">
        <f>E3*2</f>
        <v>122.74</v>
      </c>
    </row>
    <row r="4" spans="1:6" ht="15.75">
      <c r="A4" s="56" t="s">
        <v>12</v>
      </c>
      <c r="B4" s="57"/>
      <c r="C4" s="58"/>
      <c r="D4" s="26">
        <f>SUM(D3)</f>
        <v>40.909999999999997</v>
      </c>
      <c r="E4" s="26">
        <f>SUM(E3:E3)</f>
        <v>61.37</v>
      </c>
      <c r="F4" s="26">
        <f>SUM(F3)</f>
        <v>122.74</v>
      </c>
    </row>
    <row r="5" spans="1:6" ht="15.75">
      <c r="A5" s="59"/>
      <c r="B5" s="60"/>
      <c r="C5" s="61"/>
      <c r="D5" s="26" t="s">
        <v>14</v>
      </c>
      <c r="E5" s="26" t="s">
        <v>14</v>
      </c>
      <c r="F5" s="26" t="s">
        <v>14</v>
      </c>
    </row>
    <row r="6" spans="1:6" ht="54" customHeight="1"/>
    <row r="7" spans="1:6" ht="18.75">
      <c r="A7" s="62" t="s">
        <v>29</v>
      </c>
      <c r="B7" s="62"/>
      <c r="C7" s="62"/>
      <c r="D7" s="62"/>
      <c r="E7" s="62"/>
      <c r="F7" s="62"/>
    </row>
    <row r="8" spans="1:6" ht="18.75">
      <c r="A8" s="62"/>
      <c r="B8" s="62"/>
      <c r="C8" s="62"/>
      <c r="D8" s="62"/>
      <c r="E8" s="62"/>
      <c r="F8" s="62"/>
    </row>
  </sheetData>
  <mergeCells count="4">
    <mergeCell ref="A1:F1"/>
    <mergeCell ref="A4:C5"/>
    <mergeCell ref="A7:F7"/>
    <mergeCell ref="A8:F8"/>
  </mergeCells>
  <pageMargins left="0.86" right="0.16" top="0.75" bottom="0.75" header="0.3" footer="0.3"/>
  <pageSetup paperSize="9" scale="105" orientation="portrait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F28"/>
  <sheetViews>
    <sheetView tabSelected="1" topLeftCell="A4" workbookViewId="0">
      <selection activeCell="I7" sqref="I7"/>
    </sheetView>
  </sheetViews>
  <sheetFormatPr defaultColWidth="9.140625" defaultRowHeight="63.75" customHeight="1"/>
  <cols>
    <col min="1" max="1" width="6.140625" style="2" customWidth="1"/>
    <col min="2" max="2" width="53.7109375" style="2" customWidth="1"/>
    <col min="3" max="3" width="9.7109375" style="2" bestFit="1" customWidth="1"/>
    <col min="4" max="4" width="5.28515625" style="2" customWidth="1"/>
    <col min="5" max="5" width="8.28515625" style="2" customWidth="1"/>
    <col min="6" max="6" width="13.140625" style="2" customWidth="1"/>
    <col min="7" max="16384" width="9.140625" style="2"/>
  </cols>
  <sheetData>
    <row r="1" spans="1:6" ht="22.5" customHeight="1">
      <c r="A1" s="1"/>
      <c r="B1" s="44" t="s">
        <v>0</v>
      </c>
      <c r="C1" s="44"/>
      <c r="D1" s="44"/>
      <c r="E1" s="44"/>
      <c r="F1" s="44"/>
    </row>
    <row r="2" spans="1:6" ht="22.5" customHeight="1">
      <c r="A2" s="1"/>
      <c r="B2" s="66" t="s">
        <v>35</v>
      </c>
      <c r="C2" s="66"/>
      <c r="D2" s="66"/>
      <c r="E2" s="66"/>
      <c r="F2" s="66"/>
    </row>
    <row r="3" spans="1:6" ht="30.6" customHeight="1">
      <c r="A3" s="1"/>
      <c r="B3" s="63" t="s">
        <v>40</v>
      </c>
      <c r="C3" s="64"/>
      <c r="D3" s="64"/>
      <c r="E3" s="64"/>
      <c r="F3" s="65"/>
    </row>
    <row r="4" spans="1:6" ht="30" customHeight="1">
      <c r="A4" s="4" t="s">
        <v>1</v>
      </c>
      <c r="B4" s="4" t="s">
        <v>2</v>
      </c>
      <c r="C4" s="4" t="s">
        <v>7</v>
      </c>
      <c r="D4" s="4" t="s">
        <v>8</v>
      </c>
      <c r="E4" s="4" t="s">
        <v>9</v>
      </c>
      <c r="F4" s="5" t="s">
        <v>10</v>
      </c>
    </row>
    <row r="5" spans="1:6" ht="30" customHeight="1">
      <c r="A5" s="31">
        <v>1</v>
      </c>
      <c r="B5" s="32" t="s">
        <v>41</v>
      </c>
      <c r="C5" s="34">
        <f>Sheet1!G4</f>
        <v>10</v>
      </c>
      <c r="D5" s="33" t="s">
        <v>42</v>
      </c>
      <c r="E5" s="14">
        <v>326.85000000000002</v>
      </c>
      <c r="F5" s="13">
        <f>ROUND(C5*E5,2)</f>
        <v>3268.5</v>
      </c>
    </row>
    <row r="6" spans="1:6">
      <c r="A6" s="4" t="s">
        <v>43</v>
      </c>
      <c r="B6" s="6" t="s">
        <v>46</v>
      </c>
      <c r="C6" s="13">
        <f>Sheet1!G11</f>
        <v>143.04</v>
      </c>
      <c r="D6" s="9" t="s">
        <v>14</v>
      </c>
      <c r="E6" s="14">
        <v>4961.7299999999996</v>
      </c>
      <c r="F6" s="13">
        <f t="shared" ref="F6:F11" si="0">ROUND(C6*E6,2)</f>
        <v>709725.86</v>
      </c>
    </row>
    <row r="7" spans="1:6" ht="38.25">
      <c r="A7" s="4" t="s">
        <v>45</v>
      </c>
      <c r="B7" s="6" t="s">
        <v>31</v>
      </c>
      <c r="C7" s="13"/>
      <c r="D7" s="9"/>
      <c r="E7" s="14"/>
      <c r="F7" s="13">
        <f t="shared" si="0"/>
        <v>0</v>
      </c>
    </row>
    <row r="8" spans="1:6" ht="25.5">
      <c r="A8" s="4"/>
      <c r="B8" s="6" t="s">
        <v>32</v>
      </c>
      <c r="C8" s="13">
        <f>Sheet1!G16</f>
        <v>79.930000000000007</v>
      </c>
      <c r="D8" s="9" t="s">
        <v>34</v>
      </c>
      <c r="E8" s="14">
        <v>194.5</v>
      </c>
      <c r="F8" s="13">
        <f t="shared" si="0"/>
        <v>15546.39</v>
      </c>
    </row>
    <row r="9" spans="1:6" ht="15.75" customHeight="1">
      <c r="A9" s="4">
        <v>4</v>
      </c>
      <c r="B9" s="16" t="s">
        <v>15</v>
      </c>
      <c r="C9" s="17"/>
      <c r="D9" s="17"/>
      <c r="E9" s="17"/>
      <c r="F9" s="13">
        <f t="shared" si="0"/>
        <v>0</v>
      </c>
    </row>
    <row r="10" spans="1:6" ht="17.25" customHeight="1">
      <c r="A10" s="8" t="s">
        <v>16</v>
      </c>
      <c r="B10" s="15" t="s">
        <v>36</v>
      </c>
      <c r="C10" s="17">
        <f>Sheet2!E4</f>
        <v>61.37</v>
      </c>
      <c r="D10" s="27" t="s">
        <v>30</v>
      </c>
      <c r="E10" s="28">
        <v>848.82</v>
      </c>
      <c r="F10" s="13">
        <f t="shared" si="0"/>
        <v>52092.08</v>
      </c>
    </row>
    <row r="11" spans="1:6" ht="22.5" customHeight="1">
      <c r="A11" s="8" t="s">
        <v>17</v>
      </c>
      <c r="B11" s="15" t="s">
        <v>37</v>
      </c>
      <c r="C11" s="17">
        <f>Sheet2!F4</f>
        <v>122.74</v>
      </c>
      <c r="D11" s="27" t="s">
        <v>30</v>
      </c>
      <c r="E11" s="28">
        <v>447.06</v>
      </c>
      <c r="F11" s="13">
        <f t="shared" si="0"/>
        <v>54872.14</v>
      </c>
    </row>
    <row r="12" spans="1:6" ht="22.5" customHeight="1">
      <c r="A12" s="18"/>
      <c r="B12" s="45" t="s">
        <v>12</v>
      </c>
      <c r="C12" s="46"/>
      <c r="D12" s="46"/>
      <c r="E12" s="47"/>
      <c r="F12" s="13">
        <f>SUM(F6:F11)</f>
        <v>832236.47</v>
      </c>
    </row>
    <row r="13" spans="1:6" ht="22.5" customHeight="1">
      <c r="A13" s="18"/>
      <c r="B13" s="48" t="s">
        <v>38</v>
      </c>
      <c r="C13" s="49"/>
      <c r="D13" s="49"/>
      <c r="E13" s="50"/>
      <c r="F13" s="13">
        <f>F12*18%</f>
        <v>149802.56459999998</v>
      </c>
    </row>
    <row r="14" spans="1:6" ht="22.5" customHeight="1">
      <c r="A14" s="18"/>
      <c r="B14" s="45" t="s">
        <v>19</v>
      </c>
      <c r="C14" s="46"/>
      <c r="D14" s="46"/>
      <c r="E14" s="47"/>
      <c r="F14" s="13">
        <f>SUM(F12:F13)</f>
        <v>982039.0345999999</v>
      </c>
    </row>
    <row r="15" spans="1:6" ht="23.25" customHeight="1">
      <c r="A15" s="18"/>
      <c r="B15" s="48" t="s">
        <v>18</v>
      </c>
      <c r="C15" s="49"/>
      <c r="D15" s="49"/>
      <c r="E15" s="50"/>
      <c r="F15" s="13">
        <f>ROUND(F14*1/100,0)</f>
        <v>9820</v>
      </c>
    </row>
    <row r="16" spans="1:6" ht="28.5" customHeight="1">
      <c r="A16" s="18"/>
      <c r="B16" s="45" t="s">
        <v>19</v>
      </c>
      <c r="C16" s="46"/>
      <c r="D16" s="46"/>
      <c r="E16" s="47"/>
      <c r="F16" s="7">
        <f>SUM(F14:F15)</f>
        <v>991859.0345999999</v>
      </c>
    </row>
    <row r="17" spans="1:6" ht="26.25" customHeight="1">
      <c r="F17" s="30"/>
    </row>
    <row r="18" spans="1:6" ht="12.75"/>
    <row r="19" spans="1:6" ht="12.75"/>
    <row r="20" spans="1:6" ht="26.25">
      <c r="A20" s="43"/>
      <c r="B20" s="43"/>
      <c r="C20" s="43"/>
      <c r="D20" s="43"/>
      <c r="E20" s="43"/>
      <c r="F20" s="43"/>
    </row>
    <row r="21" spans="1:6" ht="26.25">
      <c r="A21" s="43"/>
      <c r="B21" s="43"/>
      <c r="C21" s="43"/>
      <c r="D21" s="43"/>
      <c r="E21" s="43"/>
      <c r="F21" s="43"/>
    </row>
    <row r="22" spans="1:6" ht="12.75"/>
    <row r="23" spans="1:6" ht="26.25">
      <c r="A23" s="43"/>
      <c r="B23" s="43"/>
      <c r="C23" s="43"/>
      <c r="D23" s="43"/>
      <c r="E23" s="43"/>
      <c r="F23" s="43"/>
    </row>
    <row r="24" spans="1:6" ht="12.75"/>
    <row r="25" spans="1:6" ht="12.75"/>
    <row r="26" spans="1:6" ht="12.75"/>
    <row r="27" spans="1:6" ht="12.75"/>
    <row r="28" spans="1:6" ht="12.75"/>
  </sheetData>
  <mergeCells count="11">
    <mergeCell ref="A23:F23"/>
    <mergeCell ref="B12:E12"/>
    <mergeCell ref="B13:E13"/>
    <mergeCell ref="B14:E14"/>
    <mergeCell ref="B15:E15"/>
    <mergeCell ref="B16:E16"/>
    <mergeCell ref="B3:F3"/>
    <mergeCell ref="B1:F1"/>
    <mergeCell ref="B2:F2"/>
    <mergeCell ref="A20:F20"/>
    <mergeCell ref="A21:F21"/>
  </mergeCells>
  <pageMargins left="0.7" right="0.7" top="0.16" bottom="0.24" header="0.3" footer="0.3"/>
  <pageSetup paperSize="9" scale="90" orientation="portrait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Sheet-01</vt:lpstr>
      <vt:lpstr>'Sheet-01'!Print_Area</vt:lpstr>
      <vt:lpstr>Sheet1!Print_Area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2022-12-24T10:50:54Z</cp:lastPrinted>
  <dcterms:created xsi:type="dcterms:W3CDTF">2015-09-07T02:44:34Z</dcterms:created>
  <dcterms:modified xsi:type="dcterms:W3CDTF">2023-10-06T06:23:17Z</dcterms:modified>
</cp:coreProperties>
</file>