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firstSheet="18" activeTab="18"/>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s>
  <externalReferences>
    <externalReference r:id="rId45"/>
  </externalReferences>
  <calcPr calcId="124519"/>
</workbook>
</file>

<file path=xl/calcChain.xml><?xml version="1.0" encoding="utf-8"?>
<calcChain xmlns="http://schemas.openxmlformats.org/spreadsheetml/2006/main">
  <c r="H19" i="15"/>
  <c r="E19"/>
  <c r="E18"/>
  <c r="H18" s="1"/>
  <c r="H17"/>
  <c r="E17"/>
  <c r="E16"/>
  <c r="H16" s="1"/>
  <c r="H15"/>
  <c r="E15"/>
  <c r="E14"/>
  <c r="H14" s="1"/>
  <c r="H13"/>
  <c r="E13"/>
  <c r="E12"/>
  <c r="H12" s="1"/>
  <c r="H11"/>
  <c r="E11"/>
  <c r="E10"/>
  <c r="H10" s="1"/>
  <c r="H9"/>
  <c r="E9"/>
  <c r="E8"/>
  <c r="H8" s="1"/>
  <c r="H7"/>
  <c r="E7"/>
  <c r="E6"/>
  <c r="H6" s="1"/>
  <c r="H5"/>
  <c r="E5"/>
  <c r="F16" i="44"/>
  <c r="F15"/>
  <c r="F14"/>
  <c r="F13"/>
  <c r="F12"/>
  <c r="F10"/>
  <c r="F9"/>
  <c r="F8"/>
  <c r="F17" s="1"/>
  <c r="F18" s="1"/>
  <c r="F19" s="1"/>
  <c r="F20" s="1"/>
  <c r="F21" s="1"/>
  <c r="F7"/>
  <c r="F6"/>
  <c r="F5"/>
  <c r="F17" i="43"/>
  <c r="C16"/>
  <c r="F16" s="1"/>
  <c r="F15"/>
  <c r="C15"/>
  <c r="C14"/>
  <c r="F14" s="1"/>
  <c r="F13"/>
  <c r="C13"/>
  <c r="C11"/>
  <c r="F11" s="1"/>
  <c r="F10"/>
  <c r="F9"/>
  <c r="C9"/>
  <c r="F8"/>
  <c r="C8"/>
  <c r="F7"/>
  <c r="C7"/>
  <c r="F6"/>
  <c r="F18" s="1"/>
  <c r="F19" s="1"/>
  <c r="F20" s="1"/>
  <c r="F21" s="1"/>
  <c r="F22" s="1"/>
  <c r="C6"/>
  <c r="F5"/>
  <c r="F16" i="42"/>
  <c r="F15"/>
  <c r="F14"/>
  <c r="F13"/>
  <c r="F12"/>
  <c r="F10"/>
  <c r="F9"/>
  <c r="F8"/>
  <c r="F7"/>
  <c r="F6"/>
  <c r="F5"/>
  <c r="F17" s="1"/>
  <c r="F18" s="1"/>
  <c r="F19" s="1"/>
  <c r="F20" s="1"/>
  <c r="F21" s="1"/>
  <c r="F20" i="41"/>
  <c r="F19"/>
  <c r="F18"/>
  <c r="F17"/>
  <c r="F16"/>
  <c r="F14"/>
  <c r="F13"/>
  <c r="F12"/>
  <c r="F11"/>
  <c r="F10"/>
  <c r="F9"/>
  <c r="F8"/>
  <c r="F7"/>
  <c r="F21" s="1"/>
  <c r="F22" s="1"/>
  <c r="F23" s="1"/>
  <c r="F24" s="1"/>
  <c r="F25" s="1"/>
  <c r="F6"/>
  <c r="F5"/>
  <c r="H20" i="15" l="1"/>
  <c r="H22" l="1"/>
  <c r="H21"/>
  <c r="H23" l="1"/>
  <c r="H24" s="1"/>
  <c r="H25" s="1"/>
  <c r="F18" i="40" l="1"/>
  <c r="F17"/>
  <c r="F16"/>
  <c r="F15"/>
  <c r="F14"/>
  <c r="F12"/>
  <c r="F11"/>
  <c r="F10"/>
  <c r="F9"/>
  <c r="F8"/>
  <c r="F7"/>
  <c r="F6"/>
  <c r="F19" s="1"/>
  <c r="F20" s="1"/>
  <c r="F21" s="1"/>
  <c r="F22" s="1"/>
  <c r="F23" s="1"/>
  <c r="F5"/>
  <c r="F20" i="39"/>
  <c r="C19"/>
  <c r="F19" s="1"/>
  <c r="F18"/>
  <c r="C18"/>
  <c r="C17"/>
  <c r="F17" s="1"/>
  <c r="F16"/>
  <c r="C16"/>
  <c r="F14"/>
  <c r="F13"/>
  <c r="F12"/>
  <c r="C12"/>
  <c r="C11"/>
  <c r="F11" s="1"/>
  <c r="F10"/>
  <c r="C10"/>
  <c r="C9"/>
  <c r="F9" s="1"/>
  <c r="F8"/>
  <c r="F7"/>
  <c r="C7"/>
  <c r="C6"/>
  <c r="F6" s="1"/>
  <c r="F21" s="1"/>
  <c r="F22" s="1"/>
  <c r="F23" s="1"/>
  <c r="F24" s="1"/>
  <c r="F25" s="1"/>
  <c r="C5"/>
  <c r="F19" i="38" l="1"/>
  <c r="F18"/>
  <c r="F17"/>
  <c r="F16"/>
  <c r="F15"/>
  <c r="F13"/>
  <c r="F12"/>
  <c r="F11"/>
  <c r="F10"/>
  <c r="F9"/>
  <c r="F8"/>
  <c r="F7"/>
  <c r="F20" s="1"/>
  <c r="F21" s="1"/>
  <c r="F22" s="1"/>
  <c r="F23" s="1"/>
  <c r="F24" s="1"/>
  <c r="F6"/>
  <c r="F5"/>
  <c r="F16" i="37"/>
  <c r="F15"/>
  <c r="F14"/>
  <c r="F13"/>
  <c r="F12"/>
  <c r="F10"/>
  <c r="F9"/>
  <c r="F8"/>
  <c r="F7"/>
  <c r="F6"/>
  <c r="F5"/>
  <c r="F17" s="1"/>
  <c r="F18" s="1"/>
  <c r="F19" s="1"/>
  <c r="F20" s="1"/>
  <c r="F21" s="1"/>
  <c r="F16" i="36"/>
  <c r="F15"/>
  <c r="F14"/>
  <c r="F13"/>
  <c r="F12"/>
  <c r="F10"/>
  <c r="F9"/>
  <c r="F8"/>
  <c r="F7"/>
  <c r="F6"/>
  <c r="F5"/>
  <c r="F17" s="1"/>
  <c r="F18" s="1"/>
  <c r="F19" s="1"/>
  <c r="F20" s="1"/>
  <c r="F21" s="1"/>
  <c r="F16" i="35"/>
  <c r="F15"/>
  <c r="F14"/>
  <c r="F13"/>
  <c r="F12"/>
  <c r="F10"/>
  <c r="F9"/>
  <c r="F8"/>
  <c r="F7"/>
  <c r="F6"/>
  <c r="F5"/>
  <c r="F17" s="1"/>
  <c r="F18" s="1"/>
  <c r="F19" s="1"/>
  <c r="F20" s="1"/>
  <c r="F21" s="1"/>
  <c r="F19" i="34"/>
  <c r="F18"/>
  <c r="F17"/>
  <c r="F16"/>
  <c r="F15"/>
  <c r="F13"/>
  <c r="F12"/>
  <c r="F11"/>
  <c r="F10"/>
  <c r="F9"/>
  <c r="F8"/>
  <c r="F7"/>
  <c r="F20" s="1"/>
  <c r="F6"/>
  <c r="F5"/>
  <c r="C16" i="33" l="1"/>
  <c r="F16" s="1"/>
  <c r="F15"/>
  <c r="C15"/>
  <c r="C14"/>
  <c r="F14" s="1"/>
  <c r="F13"/>
  <c r="C13"/>
  <c r="C12"/>
  <c r="F12" s="1"/>
  <c r="F10"/>
  <c r="F9"/>
  <c r="C9"/>
  <c r="F8"/>
  <c r="F7"/>
  <c r="C7"/>
  <c r="F6"/>
  <c r="F5"/>
  <c r="C5"/>
  <c r="F17" l="1"/>
  <c r="F18" s="1"/>
  <c r="F19" s="1"/>
  <c r="F20" s="1"/>
  <c r="F21" s="1"/>
  <c r="C18" i="32" l="1"/>
  <c r="C17"/>
  <c r="F15"/>
  <c r="F14"/>
  <c r="F13"/>
  <c r="F12"/>
  <c r="F11"/>
  <c r="F10"/>
  <c r="E9"/>
  <c r="F9" s="1"/>
  <c r="E8"/>
  <c r="F8" s="1"/>
  <c r="F7"/>
  <c r="E7"/>
  <c r="E6"/>
  <c r="F6" s="1"/>
  <c r="D6"/>
  <c r="D7" s="1"/>
  <c r="D8" s="1"/>
  <c r="D9" s="1"/>
  <c r="F5"/>
  <c r="E5"/>
  <c r="D5"/>
  <c r="F16" l="1"/>
  <c r="F18" l="1"/>
  <c r="F17"/>
  <c r="F19" l="1"/>
  <c r="F20" s="1"/>
  <c r="F21" s="1"/>
  <c r="F15" i="31" l="1"/>
  <c r="F14"/>
  <c r="F13"/>
  <c r="F12"/>
  <c r="F11"/>
  <c r="F9"/>
  <c r="F8"/>
  <c r="F7"/>
  <c r="F6"/>
  <c r="F5"/>
  <c r="F16" s="1"/>
  <c r="F17" s="1"/>
  <c r="F18" s="1"/>
  <c r="F19" s="1"/>
  <c r="F20" s="1"/>
  <c r="F15" i="30"/>
  <c r="F14"/>
  <c r="F13"/>
  <c r="F12"/>
  <c r="F11"/>
  <c r="F9"/>
  <c r="F8"/>
  <c r="F7"/>
  <c r="F16" s="1"/>
  <c r="F17" s="1"/>
  <c r="F18" s="1"/>
  <c r="F19" s="1"/>
  <c r="F20" s="1"/>
  <c r="F6"/>
  <c r="F5"/>
  <c r="F18" i="29"/>
  <c r="F17"/>
  <c r="F16"/>
  <c r="F15"/>
  <c r="F14"/>
  <c r="F12"/>
  <c r="F11"/>
  <c r="F10"/>
  <c r="F9"/>
  <c r="F8"/>
  <c r="F7"/>
  <c r="F6"/>
  <c r="F19" s="1"/>
  <c r="F20" s="1"/>
  <c r="F21" s="1"/>
  <c r="F22" s="1"/>
  <c r="F23" s="1"/>
  <c r="F5"/>
  <c r="F17" i="28"/>
  <c r="F18" s="1"/>
  <c r="F19" s="1"/>
  <c r="F20" s="1"/>
  <c r="F21" s="1"/>
  <c r="F16"/>
  <c r="F15"/>
  <c r="F14"/>
  <c r="F13"/>
  <c r="F12"/>
  <c r="F10"/>
  <c r="F9"/>
  <c r="F8"/>
  <c r="F7"/>
  <c r="F6"/>
  <c r="F5"/>
  <c r="F19" i="27"/>
  <c r="F17"/>
  <c r="F16"/>
  <c r="F15"/>
  <c r="F14"/>
  <c r="F13"/>
  <c r="F12"/>
  <c r="F11"/>
  <c r="F10"/>
  <c r="F9"/>
  <c r="F8"/>
  <c r="F7"/>
  <c r="F20" s="1"/>
  <c r="F21" s="1"/>
  <c r="F22" s="1"/>
  <c r="F23" s="1"/>
  <c r="F24" s="1"/>
  <c r="F6"/>
  <c r="F5"/>
  <c r="F18" i="26" l="1"/>
  <c r="F17"/>
  <c r="F16"/>
  <c r="F15"/>
  <c r="F14"/>
  <c r="F12"/>
  <c r="F11"/>
  <c r="F10"/>
  <c r="F9"/>
  <c r="F8"/>
  <c r="F7"/>
  <c r="F6"/>
  <c r="F19" s="1"/>
  <c r="F20" s="1"/>
  <c r="F21" s="1"/>
  <c r="F22" s="1"/>
  <c r="F23" s="1"/>
  <c r="F5"/>
  <c r="F18" i="25"/>
  <c r="F17"/>
  <c r="F16"/>
  <c r="F15"/>
  <c r="F14"/>
  <c r="F12"/>
  <c r="F11"/>
  <c r="F10"/>
  <c r="F9"/>
  <c r="F8"/>
  <c r="F7"/>
  <c r="F6"/>
  <c r="F19" s="1"/>
  <c r="F20" s="1"/>
  <c r="F21" s="1"/>
  <c r="F22" s="1"/>
  <c r="F23" s="1"/>
  <c r="F5"/>
  <c r="F20" i="24"/>
  <c r="F19"/>
  <c r="F18"/>
  <c r="F17"/>
  <c r="F16"/>
  <c r="F14"/>
  <c r="F13"/>
  <c r="F12"/>
  <c r="F11"/>
  <c r="F10"/>
  <c r="F9"/>
  <c r="F8"/>
  <c r="F6"/>
  <c r="F5"/>
  <c r="F21" s="1"/>
  <c r="F22" s="1"/>
  <c r="F23" s="1"/>
  <c r="F24" s="1"/>
  <c r="F9" i="23"/>
  <c r="F8"/>
  <c r="F7"/>
  <c r="F6"/>
  <c r="F10" s="1"/>
  <c r="F11" s="1"/>
  <c r="F12" s="1"/>
  <c r="F13" s="1"/>
  <c r="F14" s="1"/>
  <c r="F5"/>
  <c r="F18" i="22"/>
  <c r="F17"/>
  <c r="F16"/>
  <c r="F15"/>
  <c r="F14"/>
  <c r="F12"/>
  <c r="F11"/>
  <c r="F10"/>
  <c r="F9"/>
  <c r="F8"/>
  <c r="F7"/>
  <c r="F6"/>
  <c r="F19" s="1"/>
  <c r="F20" s="1"/>
  <c r="F21" s="1"/>
  <c r="F22" s="1"/>
  <c r="F23" s="1"/>
  <c r="F5"/>
  <c r="F16" i="21"/>
  <c r="F15"/>
  <c r="F14"/>
  <c r="F13"/>
  <c r="F12"/>
  <c r="F10"/>
  <c r="F9"/>
  <c r="F8"/>
  <c r="F7"/>
  <c r="F6"/>
  <c r="F5"/>
  <c r="F17" s="1"/>
  <c r="F18" s="1"/>
  <c r="F19" s="1"/>
  <c r="F20" s="1"/>
  <c r="F21" s="1"/>
  <c r="F18" i="20"/>
  <c r="F17"/>
  <c r="F16"/>
  <c r="F15"/>
  <c r="F14"/>
  <c r="F12"/>
  <c r="F11"/>
  <c r="F10"/>
  <c r="F9"/>
  <c r="F8"/>
  <c r="F7"/>
  <c r="F6"/>
  <c r="F19" s="1"/>
  <c r="F20" s="1"/>
  <c r="F21" s="1"/>
  <c r="F22" s="1"/>
  <c r="F23" s="1"/>
  <c r="F5"/>
  <c r="F11" i="19" l="1"/>
  <c r="F10"/>
  <c r="F8"/>
  <c r="F7"/>
  <c r="F6"/>
  <c r="F5"/>
  <c r="F12" s="1"/>
  <c r="F13" s="1"/>
  <c r="F14" s="1"/>
  <c r="F15" s="1"/>
  <c r="F16" s="1"/>
  <c r="F15" i="18"/>
  <c r="F14"/>
  <c r="F13"/>
  <c r="F12"/>
  <c r="F11"/>
  <c r="F9"/>
  <c r="F8"/>
  <c r="F7"/>
  <c r="F16" s="1"/>
  <c r="F17" s="1"/>
  <c r="F18" s="1"/>
  <c r="F19" s="1"/>
  <c r="F20" s="1"/>
  <c r="F6"/>
  <c r="F5"/>
  <c r="F20" i="17"/>
  <c r="F19"/>
  <c r="F18"/>
  <c r="F17"/>
  <c r="F16"/>
  <c r="F14"/>
  <c r="F13"/>
  <c r="F12"/>
  <c r="F11"/>
  <c r="F10"/>
  <c r="F9"/>
  <c r="F8"/>
  <c r="F7"/>
  <c r="F6"/>
  <c r="F5"/>
  <c r="F21" s="1"/>
  <c r="F22" s="1"/>
  <c r="F23" s="1"/>
  <c r="F24" s="1"/>
  <c r="F25" s="1"/>
  <c r="F20" i="16"/>
  <c r="F19"/>
  <c r="F18"/>
  <c r="F17"/>
  <c r="F16"/>
  <c r="F14"/>
  <c r="F13"/>
  <c r="F12"/>
  <c r="F11"/>
  <c r="F10"/>
  <c r="F9"/>
  <c r="F8"/>
  <c r="F7"/>
  <c r="F6"/>
  <c r="F5"/>
  <c r="F21" s="1"/>
  <c r="F22" s="1"/>
  <c r="F23" s="1"/>
  <c r="F24" s="1"/>
  <c r="F25" s="1"/>
  <c r="H19" i="14"/>
  <c r="H18"/>
  <c r="H17"/>
  <c r="H16"/>
  <c r="H15"/>
  <c r="H14"/>
  <c r="H13"/>
  <c r="H12"/>
  <c r="H11"/>
  <c r="H10"/>
  <c r="H9"/>
  <c r="H8"/>
  <c r="H7"/>
  <c r="H6"/>
  <c r="H5"/>
  <c r="H20" s="1"/>
  <c r="F24" i="13"/>
  <c r="F23"/>
  <c r="F22"/>
  <c r="F21"/>
  <c r="F25" s="1"/>
  <c r="F20"/>
  <c r="H22" i="14" l="1"/>
  <c r="H21"/>
  <c r="F27" i="13"/>
  <c r="F26"/>
  <c r="H23" i="14" l="1"/>
  <c r="H24" s="1"/>
  <c r="H25" s="1"/>
  <c r="F28" i="13"/>
  <c r="F29" s="1"/>
  <c r="F30" s="1"/>
  <c r="F19" i="12" l="1"/>
  <c r="F18"/>
  <c r="F17"/>
  <c r="F16"/>
  <c r="F15"/>
  <c r="F20" s="1"/>
  <c r="F22" l="1"/>
  <c r="F21"/>
  <c r="F23" l="1"/>
  <c r="F24" s="1"/>
  <c r="F25" s="1"/>
  <c r="F15" i="11" l="1"/>
  <c r="F14"/>
  <c r="F13"/>
  <c r="F12"/>
  <c r="F11"/>
  <c r="F9"/>
  <c r="F8"/>
  <c r="F7"/>
  <c r="F16" s="1"/>
  <c r="F17" s="1"/>
  <c r="F18" s="1"/>
  <c r="F19" s="1"/>
  <c r="F20" s="1"/>
  <c r="F6"/>
  <c r="F5"/>
  <c r="F22" i="10"/>
  <c r="F21"/>
  <c r="F20"/>
  <c r="F19"/>
  <c r="F18"/>
  <c r="F23" s="1"/>
  <c r="F25" l="1"/>
  <c r="F24"/>
  <c r="F27" l="1"/>
  <c r="F28" s="1"/>
  <c r="F26"/>
  <c r="K36" i="9" l="1"/>
  <c r="K35"/>
  <c r="K34"/>
  <c r="K33"/>
  <c r="K32"/>
  <c r="K31"/>
  <c r="K22"/>
  <c r="K21"/>
  <c r="K37" s="1"/>
  <c r="F19" i="8"/>
  <c r="F18"/>
  <c r="F17"/>
  <c r="F16"/>
  <c r="F15"/>
  <c r="F11"/>
  <c r="F10"/>
  <c r="F9"/>
  <c r="F8"/>
  <c r="F7"/>
  <c r="F6"/>
  <c r="F5"/>
  <c r="F20" s="1"/>
  <c r="F21" s="1"/>
  <c r="F22" s="1"/>
  <c r="F23" s="1"/>
  <c r="F24" s="1"/>
  <c r="F16" i="7"/>
  <c r="F15"/>
  <c r="F14"/>
  <c r="F13"/>
  <c r="F12"/>
  <c r="F10"/>
  <c r="F9"/>
  <c r="F8"/>
  <c r="F7"/>
  <c r="F6"/>
  <c r="F5"/>
  <c r="F17" s="1"/>
  <c r="F18" s="1"/>
  <c r="F19" s="1"/>
  <c r="F20" s="1"/>
  <c r="F21" s="1"/>
  <c r="K38" i="9" l="1"/>
  <c r="K39" s="1"/>
  <c r="K40" l="1"/>
  <c r="K41" s="1"/>
  <c r="F21" i="6" l="1"/>
  <c r="F20"/>
  <c r="F19"/>
  <c r="F18"/>
  <c r="F17"/>
  <c r="F15"/>
  <c r="F14"/>
  <c r="F13"/>
  <c r="F12"/>
  <c r="F11"/>
  <c r="F10"/>
  <c r="F9"/>
  <c r="F8"/>
  <c r="F7"/>
  <c r="F6"/>
  <c r="F5"/>
  <c r="F22" s="1"/>
  <c r="F23" s="1"/>
  <c r="F24" s="1"/>
  <c r="F25" s="1"/>
  <c r="F26" s="1"/>
  <c r="F16" i="5" l="1"/>
  <c r="F15"/>
  <c r="F14"/>
  <c r="F13"/>
  <c r="F12"/>
  <c r="F10"/>
  <c r="F9"/>
  <c r="F8"/>
  <c r="F7"/>
  <c r="F6"/>
  <c r="F5"/>
  <c r="F17" s="1"/>
  <c r="F18" s="1"/>
  <c r="F19" s="1"/>
  <c r="F20" s="1"/>
  <c r="F21" s="1"/>
  <c r="F15" i="4" l="1"/>
  <c r="F14"/>
  <c r="F13"/>
  <c r="F12"/>
  <c r="F11"/>
  <c r="F9"/>
  <c r="F8"/>
  <c r="F7"/>
  <c r="F6"/>
  <c r="F5"/>
  <c r="F16" s="1"/>
  <c r="F17" s="1"/>
  <c r="F18" s="1"/>
  <c r="F19" s="1"/>
  <c r="F20" s="1"/>
  <c r="F20" i="3"/>
  <c r="F19"/>
  <c r="F18"/>
  <c r="F17"/>
  <c r="F16"/>
  <c r="F14"/>
  <c r="F13"/>
  <c r="F12"/>
  <c r="F11"/>
  <c r="F10"/>
  <c r="F9"/>
  <c r="F8"/>
  <c r="F7"/>
  <c r="F6"/>
  <c r="F5"/>
  <c r="F21" s="1"/>
  <c r="F22" s="1"/>
  <c r="F23" s="1"/>
  <c r="F24" s="1"/>
  <c r="F25" s="1"/>
  <c r="F11" i="2"/>
  <c r="F10"/>
  <c r="F8"/>
  <c r="F7"/>
  <c r="F12" s="1"/>
  <c r="F13" s="1"/>
  <c r="F14" s="1"/>
  <c r="F15" s="1"/>
  <c r="F16" s="1"/>
  <c r="F6"/>
  <c r="F5"/>
  <c r="F23" i="1" l="1"/>
  <c r="F22"/>
  <c r="F21"/>
  <c r="F20"/>
  <c r="F18"/>
  <c r="F17"/>
  <c r="F16"/>
  <c r="F15"/>
  <c r="F14"/>
  <c r="F13"/>
  <c r="F12"/>
  <c r="F11"/>
  <c r="F10"/>
  <c r="F9"/>
  <c r="F8"/>
  <c r="F7"/>
  <c r="F24" s="1"/>
  <c r="F25" s="1"/>
  <c r="F26" s="1"/>
  <c r="F27" s="1"/>
  <c r="F28" s="1"/>
  <c r="F6"/>
  <c r="F5"/>
</calcChain>
</file>

<file path=xl/sharedStrings.xml><?xml version="1.0" encoding="utf-8"?>
<sst xmlns="http://schemas.openxmlformats.org/spreadsheetml/2006/main" count="2271" uniqueCount="452">
  <si>
    <t>RANCHI MUNICIPAL CORPORATION, RANCHI</t>
  </si>
  <si>
    <t xml:space="preserve">BILL OF QUANTITY </t>
  </si>
  <si>
    <t>Name of Work :- Construction of Shed in front of Durga Mandir near CMPDI gate under ward no-1 of RMC, Ranchi</t>
  </si>
  <si>
    <t>Sl. No.</t>
  </si>
  <si>
    <t>Items of work</t>
  </si>
  <si>
    <t>Qnty.</t>
  </si>
  <si>
    <t>Unit</t>
  </si>
  <si>
    <t>Rate</t>
  </si>
  <si>
    <t>Amount</t>
  </si>
  <si>
    <t xml:space="preserve">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5.1.1 J.S.R.           </t>
  </si>
  <si>
    <t>cum</t>
  </si>
  <si>
    <t>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5.1.10 JSR</t>
  </si>
  <si>
    <t>Cum</t>
  </si>
  <si>
    <t xml:space="preserve">Providing designation 75-B, BRICK FLAT SOLING joints filled with local sand including cost of watering,taxes and royalty all complete as per building specification and direction of Engineer Incharge. 
5.6.1 JSR
</t>
  </si>
  <si>
    <t>Sqm</t>
  </si>
  <si>
    <t>Providing and laying in position cement concrete of specified grade excluding the cost of centering and shuttering - All work upto pinth level :
 1:4:8(1 cement : 4 coarse sand (Zone III) : 8 graded stone aggregate 40 mm nominal size)
5.3.1.6 JSR</t>
  </si>
  <si>
    <t>Providing and laying in position cement concrete of specified grade excluding the cost of centering and shuttering - All work upto pinth level :
 1:2:4(1 cement : 2 coarse sand (Zone III) : 4 graded stone aggregate 20 mm nominal size)
5.3.1.2 JSR</t>
  </si>
  <si>
    <t>Centering and shuttering including strutting, propping, etc. and removal of form for Foundations, footings, bases of columns, etc. mass concrete
5.3.17 JSR</t>
  </si>
  <si>
    <t>FILLING IN FOUNDATION TRENCHES AND PLINTH in sand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5.1.8 JSR</t>
  </si>
  <si>
    <t>Steel work welded in built up sections/ framed work, including cutting, hoisting, fixing in position and applying a priming coat of approved steel primer using structural steel etc. as required
In gratings, frames, guard bar, ladder, railings, brackets,
gates and similar works 
WT=4.80 MM TH @ 15.2 Kg/M
10.25.2 DSR</t>
  </si>
  <si>
    <t>Kg</t>
  </si>
  <si>
    <t>Structural steel work riveted, bolted or welded in built up sections, trusses and framed work, including cutting, hoisting, fixing in position and applying a priming coat of approved steel primer all complete. 
 @ 25 Kg per/sqm
10.2 DSR</t>
  </si>
  <si>
    <t>Providing and fixing precoated galvanised steel sheet roofing
accessories 0.50 mm (+0.05 %) total coated thickness, Zinccoating 120 grams per sqm as per IS: 277, in 240 mpa steel grade, 5-7 microns epoxy primer on both side of the sheet and polyester top coat 15-18 microns using self drilling/ self tapping screws complete :
Ridges plain (500 - 600mm)
12.51.1 DSR</t>
  </si>
  <si>
    <t>Mtr.</t>
  </si>
  <si>
    <t xml:space="preserve">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
12.50 DSR
</t>
  </si>
  <si>
    <t>Providing primer one coat of red lead paint of approved make over new steel surface including preparing the surface after cleaning, removing dust, dirt, scales smokes and grease and cleaning the surface thoroughly  including the cost of  scaffolding and taxes all complete as per building specification and direction of E/I.
5.8.41 JSR</t>
  </si>
  <si>
    <t>sqm</t>
  </si>
  <si>
    <t>Providing 2 coats of SYNTHETIC ENAMEL PAINT of approved shade and make over STEEL SURFACE grills&amp; railings including cleaning the surface thoroughly scaffolding and taxes all complete as per building specification and direction of E/I. 
5.8.45 JSR</t>
  </si>
  <si>
    <t xml:space="preserve">Providing and laying Paver Block 80mm thick 30 grade  all complete as per building specification and direction of E/I
16.91 JSR                                    </t>
  </si>
  <si>
    <t>sq.m</t>
  </si>
  <si>
    <t>Carriage of materials</t>
  </si>
  <si>
    <t>i</t>
  </si>
  <si>
    <t xml:space="preserve"> Sand with lead of 49 km</t>
  </si>
  <si>
    <t>M3</t>
  </si>
  <si>
    <t>ii</t>
  </si>
  <si>
    <t>Stone chips with lead of 22 km</t>
  </si>
  <si>
    <t>iii</t>
  </si>
  <si>
    <t>Bricks 07 km</t>
  </si>
  <si>
    <t>nos.</t>
  </si>
  <si>
    <t>iv</t>
  </si>
  <si>
    <t>RCC Bench</t>
  </si>
  <si>
    <t>nos</t>
  </si>
  <si>
    <t>TOTAL</t>
  </si>
  <si>
    <t>GST (12%)</t>
  </si>
  <si>
    <t>L. CESS (1%)</t>
  </si>
  <si>
    <t>Name of Work :- Reparing of well at tonte chowk Under Ward No-01.</t>
  </si>
  <si>
    <t>Providing labour for cleaning of site as per specification and direction E/I.</t>
  </si>
  <si>
    <t>Each</t>
  </si>
  <si>
    <t xml:space="preserve">   2
5.2.37</t>
  </si>
  <si>
    <t>Providing rough dressed course stone masonary in c.m (1:4) in superstucture with hammer………. Direction of E/I.</t>
  </si>
  <si>
    <t xml:space="preserve">   3
5.2.2</t>
  </si>
  <si>
    <t>Providing 12mm cement plaster (1:4) with clean coarse sand……… of E/I.</t>
  </si>
  <si>
    <t>M2</t>
  </si>
  <si>
    <t>4
5.7.11</t>
  </si>
  <si>
    <t>providing 1.5mm cement punning including curing…… of E/I.</t>
  </si>
  <si>
    <t>Stone Boulder with lead of 36 km</t>
  </si>
  <si>
    <t xml:space="preserve">SAY RS. </t>
  </si>
  <si>
    <t xml:space="preserve">1
</t>
  </si>
  <si>
    <t>Providing labour for cleaning of site as per specification and direction of E/I.</t>
  </si>
  <si>
    <t>NOS</t>
  </si>
  <si>
    <t xml:space="preserve">2
5.10.2     BCD
</t>
  </si>
  <si>
    <t>Dismantling plain cement or lime concrete work including stacking serviceable materials in countable stacks within 15m lead and disposal of unserviceable materials with all leads complete as per direction of E/I.</t>
  </si>
  <si>
    <t xml:space="preserve">   3
5.1.1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</si>
  <si>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</si>
  <si>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4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</si>
  <si>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</si>
  <si>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5
5.6.8</t>
  </si>
  <si>
    <t>Supplying and laying (properly as per design and drawing ) rip-rap with good quality of boulders duty packed including the cost of materials royalty all taxes etc. but excluding the cost of carriage all complete as per specification and direction of E/I.</t>
  </si>
  <si>
    <t>6
5.3.10</t>
  </si>
  <si>
    <t xml:space="preserve">Providing RCC-M200 with nominal mix of (1:1.5:3) in foundation and plinth with approved quality of stone --do--all   complete as per drawing and Technical specification. </t>
  </si>
  <si>
    <t>7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</si>
  <si>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</si>
  <si>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</si>
  <si>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</si>
  <si>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</si>
  <si>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8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</si>
  <si>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</si>
  <si>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</si>
  <si>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 xml:space="preserve">Centering and Shuttering including struting,propping etc and removal of from for  Foundation, footing s bases of Coloumns etc for mass Concrete.                             </t>
  </si>
  <si>
    <t>I</t>
  </si>
  <si>
    <t>II</t>
  </si>
  <si>
    <t>Sand local lead 13 km</t>
  </si>
  <si>
    <t>III</t>
  </si>
  <si>
    <t>IV</t>
  </si>
  <si>
    <t>V</t>
  </si>
  <si>
    <t>Earth (lead 01 KM)</t>
  </si>
  <si>
    <t>Name of Work :- Construiction of PCC road at binu lala house to house of sanny gadi  Under Ward No-02.</t>
  </si>
  <si>
    <t xml:space="preserve">   1
5.1.1</t>
  </si>
  <si>
    <t>2
5.1.10</t>
  </si>
  <si>
    <t>3
5.6.8</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</si>
  <si>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</si>
  <si>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</si>
  <si>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5.3.17.1</t>
  </si>
  <si>
    <t xml:space="preserve">Centring and shuttering including strutting ,propping etc and removal of form from Foundations,footings,base of column etc </t>
  </si>
  <si>
    <t>v</t>
  </si>
  <si>
    <t>Name of Work :- Construction of PCC road at sarna toli, in front house of jaglal pahan Under Ward No-02.</t>
  </si>
  <si>
    <t xml:space="preserve">   2
5.1.10
BCD</t>
  </si>
  <si>
    <t>3
5.1.10</t>
  </si>
  <si>
    <t>4
5.6.8</t>
  </si>
  <si>
    <t xml:space="preserve">5
5.3.2.1
</t>
  </si>
  <si>
    <t>6
5.3.17.1</t>
  </si>
  <si>
    <t>Name of Work :- Construction of RCC Drain at Morabadi Akhra Under Ward No-03.</t>
  </si>
  <si>
    <t xml:space="preserve">   2
5.1.1 +5.1.2   BCD</t>
  </si>
  <si>
    <t>3
R.C.D
3.13 ii A</t>
  </si>
  <si>
    <t>Excavation of structures (e/w in excavation of foundation……………… locally for road work.)</t>
  </si>
  <si>
    <t>Providing RCC-M200 with nominal mix of (1:1.5:3) in foundation and plinth with approved quality of stone --do--all   complete as per drawing and Technical specification. .</t>
  </si>
  <si>
    <t>Providing  R.C.C. M-200 with nominal mix of (1:1.5:3) in slab of desired size with approved quality of stone chips and clean coarse sand of F.M. 2.5 to 3 excluding cost of shuttering finishing and  reinforcement all complete as per building specifications and direction of E/I.</t>
  </si>
  <si>
    <t>8
5.3.17.1</t>
  </si>
  <si>
    <t xml:space="preserve">9
5.5.4 </t>
  </si>
  <si>
    <t xml:space="preserve">10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</si>
  <si>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</si>
  <si>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11
JSR RCD
(8.4 v)</t>
  </si>
  <si>
    <t>Providing and fixing retroreflected mandatory informatory sign board……….</t>
  </si>
  <si>
    <t>Nos.</t>
  </si>
  <si>
    <t>Sand localead 13 km</t>
  </si>
  <si>
    <t>Name of Work :- Construction of PCC Road from rajni khalkho house to vinna toppo house at kusum vihar road no-09 in ward no-04</t>
  </si>
  <si>
    <t>Stone Dust lead 22 km</t>
  </si>
  <si>
    <t>Name of Work :- Construction of RCC Drain near house of pana devi to mukesh house at shankar nagar bharamtoli in ward no-4 Under RMC Ranchi.</t>
  </si>
  <si>
    <t>4
8.6.8</t>
  </si>
  <si>
    <t xml:space="preserve">9
5.5.5 </t>
  </si>
  <si>
    <t>Local Sand with lead of 14 km</t>
  </si>
  <si>
    <t xml:space="preserve">RANCHI MUNICIPAL CORPORATION,RANCHI
</t>
  </si>
  <si>
    <t>BILL OF QUANTITY</t>
  </si>
  <si>
    <t xml:space="preserve"> Construction of Shed at Bhutahi Pooja Sthal Ranchi ward no-04.</t>
  </si>
  <si>
    <t>Description of Items</t>
  </si>
  <si>
    <t>G. Qty.</t>
  </si>
  <si>
    <t>Amount 
(Rs.)</t>
  </si>
  <si>
    <t xml:space="preserve">Providing designation 75-B, BRICK FLAT SOLING joints filled with local sand including cost of watering,taxes and royalty all complete as per building specification and direction of Engineer Incharge. 
5.6.3 JSR
</t>
  </si>
  <si>
    <t xml:space="preserve">Providing designation 75-B, BRICK work in CM(1:6) in foundation and plinth. 
5.2.6 JSR
</t>
  </si>
  <si>
    <t>Providing and laying in position specified grade of reinforced cement concrete, exluding the cost of centring, shuttering, finishing and reinforcement: all work upto plinth work
1:1.5:3 (1 cement : 1.5 coarse sand (Zone III) : 3 graded stone aggregate 20 mm nominal size)
5.3.9 JSR</t>
  </si>
  <si>
    <t>Reinforced cement concrete work in beams, suspended floors, roofs having slope upto 15◦ landings, balcony, shelves, chajjas, lintels, bands, plain window sills, staircases and spiral staircases, above plinth level upto floor five level, exluding the cost of centring, shuttering, finishing and reinforcement:
1:1.5:3 (1 cement : 1.5 coarse sand (Zone III) : 3 graded stone aggregate 20 mm nominal size)
5.3.11JSR</t>
  </si>
  <si>
    <t>Centering and shuttering including strutting, propping, etc. and removal of form for Suspended floors, roofs, landings, balconies, and access, platform
5.3.17.3 JSR</t>
  </si>
  <si>
    <t>Providing tor steel reinforcement of 8 mm. dia rods as per  approved design and drawing -do--do- 
5.5.4 JSR</t>
  </si>
  <si>
    <t>Mt</t>
  </si>
  <si>
    <t>Providing tor steel reinforcement of 10 mm., 12 mm &amp; 16 mm dia rods as per  approved design and drawing -do--do- 
5.5.5 JSR</t>
  </si>
  <si>
    <t>FILLING IN FOUNDATION TRENCHES AND PLENTH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5.1.7 JSR</t>
  </si>
  <si>
    <t>FILLING IN FOUNDATION TRENCHES AND PLINTH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5.1.8 JSR</t>
  </si>
  <si>
    <t>Structural steel work riveted, bolted or welded in built up sections, trusses and framed work, including cutting, hoisting, fixing in position and applying a priming coat of approved steel primer all complete. 
10.2 DSR</t>
  </si>
  <si>
    <t>Providing and fixing precoated galvanised steel sheet roofing
accessories 0.50 mm (+0.05 %) total coated thickness, Zinc coating 120 grams per sqm as per IS: 277, in 240 mpa steel grade, 5-7 microns epoxy primer on both side of the sheet and polyester top coat 15-18 microns using self drilling/ self tapping screws complete :
Ridges plain (500 - 600mm)
12.51.1 DSR</t>
  </si>
  <si>
    <t>s.qm</t>
  </si>
  <si>
    <t xml:space="preserve">Providing and laying 60mm thick factory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
16.68 DSR                                    </t>
  </si>
  <si>
    <t xml:space="preserve">Providing 12mm thk. Cement plaster(1:4)-do-       (5.7.3)                         </t>
  </si>
  <si>
    <t>white washing three coats over new surface-do-(5.8.3)</t>
  </si>
  <si>
    <t>colour washing two coats over a coat of white wash over new surface-do-(5.8.22.32)</t>
  </si>
  <si>
    <t>Carriage of materials from different surface or department stores to work site including loading, transporting, unloading and stacking the materials at work site etc. all complete job. as per direction of E/I.</t>
  </si>
  <si>
    <t>Earth</t>
  </si>
  <si>
    <t>Sand</t>
  </si>
  <si>
    <t>sand local</t>
  </si>
  <si>
    <t>Aggregate</t>
  </si>
  <si>
    <t>Bricks</t>
  </si>
  <si>
    <t xml:space="preserve">Supply and fixing precast RCC bench benches including finishing etc, all complete under instruction of Engineer - in - Charge               
MR                                                                                              </t>
  </si>
  <si>
    <t>each</t>
  </si>
  <si>
    <t xml:space="preserve"> Total </t>
  </si>
  <si>
    <t>Add 12% (G.S.T.)</t>
  </si>
  <si>
    <t xml:space="preserve">Grand Total with G.S.T. </t>
  </si>
  <si>
    <t xml:space="preserve">Add labor cess@ 1% of                                             </t>
  </si>
  <si>
    <t>Name of Work :- Construction &amp; Repairing of  Drain and Slab at Chapu Toli/ Nayak Toli from Shurendra Mahto house to Ramadhar Prajapati house under ward no -05</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</si>
  <si>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</si>
  <si>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</si>
  <si>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m3</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</si>
  <si>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</si>
  <si>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</si>
  <si>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4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</si>
  <si>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</si>
  <si>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5 
5.3.11</t>
  </si>
  <si>
    <t>Renforced cement conrete work in beams, suspended floors, having slopeup to 15' landing, balconies, shelves, chajjas, lintels, bands, plain windowsill ---------do----do-------E/I
1:1.5:3 (1 Cement : 1.5 coarse sand zone(III): 3 graded stone aggregate 20mm nominal size)</t>
  </si>
  <si>
    <t>6
5.5.5 (a)</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</si>
  <si>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</si>
  <si>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M.T.</t>
  </si>
  <si>
    <t>(b) 10mm dia</t>
  </si>
  <si>
    <t>7
5.2.34</t>
  </si>
  <si>
    <t>Providing rough dressed course stone masonry in cement mortar (1:4) in foundation and plinth with hammer dressed stone of less than 0.03 m3 in volume and clean coarse sand of F.M 2 to 2.5 including cost of screening raking out joints to 20mm depth and curing taxes and royalty all complete as per building specification and direction of E/I.</t>
  </si>
  <si>
    <t>8
5.3.1.2</t>
  </si>
  <si>
    <t xml:space="preserve">Providing and laying in position concrete of specified grade excluding the cost of centering and shuttering- All work upto plinth level :
1:2:4 (1 cemet : 2 coarse sand (zone-iii) : 4 graded stone aggregate 20mm nominal size )  </t>
  </si>
  <si>
    <t>9
5.7.12</t>
  </si>
  <si>
    <r>
      <t>Providing 25mm thick cement plaster (1:4)</t>
    </r>
    <r>
      <rPr>
        <sz val="12"/>
        <color theme="1"/>
        <rFont val="Calibri"/>
        <family val="2"/>
        <scheme val="minor"/>
      </rPr>
      <t xml:space="preserve"> with clean coarse sand of F.M 1.5 including screening,curing with all leads and lifts of water scaffolding taxes and royalty all complete as per building specification and direction of E/I</t>
    </r>
  </si>
  <si>
    <t>m2</t>
  </si>
  <si>
    <t>10
5.7.11</t>
  </si>
  <si>
    <r>
      <t>Providing 1.5mm cement punning</t>
    </r>
    <r>
      <rPr>
        <sz val="12"/>
        <color theme="1"/>
        <rFont val="Calibri"/>
        <family val="2"/>
        <scheme val="minor"/>
      </rPr>
      <t xml:space="preserve"> including curing,carriage of water with all leads and lifts as per building specification and direction of E/I</t>
    </r>
  </si>
  <si>
    <t>11
5.3.17.1</t>
  </si>
  <si>
    <t>Centering and Shuttering including strutting, propping etc and removal of from for  
 Foundation , footing , bases of columns etc for mass concrete.</t>
  </si>
  <si>
    <t>Carriage of Materials</t>
  </si>
  <si>
    <t>(i)</t>
  </si>
  <si>
    <t>Sand  (Lead Upto 49 km)</t>
  </si>
  <si>
    <r>
      <t>M</t>
    </r>
    <r>
      <rPr>
        <vertAlign val="superscript"/>
        <sz val="11"/>
        <rFont val="Century"/>
        <family val="1"/>
      </rPr>
      <t>3</t>
    </r>
  </si>
  <si>
    <t>(ii)</t>
  </si>
  <si>
    <t>Sand Local (Lead 13 KM)</t>
  </si>
  <si>
    <t>(iii)</t>
  </si>
  <si>
    <t>Stone Boulder (Lead 36  KM)</t>
  </si>
  <si>
    <t>(iv)</t>
  </si>
  <si>
    <t>Stone Chips (Lead 22KM)</t>
  </si>
  <si>
    <t>(v)</t>
  </si>
  <si>
    <t>Earth (Lead 01 KM)</t>
  </si>
  <si>
    <t>Add 12%  GST</t>
  </si>
  <si>
    <t xml:space="preserve"> </t>
  </si>
  <si>
    <t>Add 1 % L Cess</t>
  </si>
  <si>
    <t>Total</t>
  </si>
  <si>
    <t>Say</t>
  </si>
  <si>
    <t>Name of Work :- Construction of PCC road at shivjee nagar bargai house of arvind kumar to house of D roy Under Ward No-05.</t>
  </si>
  <si>
    <t xml:space="preserve">   1
5.1.1
+
5.1.2
BCD</t>
  </si>
  <si>
    <t>Name of Work :- Construction of RCC Drain Khorha Toli Gali-2 from house of Nikolas Khes to  house of Anil Tigga under ward no-07</t>
  </si>
  <si>
    <t>1            5.10.2</t>
  </si>
  <si>
    <t>Dismantling plain cement or lime concrete work including stacking serviceable materials in countable stacks within 15M.lead and disposal of unserviceable materials with all leads complete  as per direction of E/I.</t>
  </si>
  <si>
    <t>2           5.1.1</t>
  </si>
  <si>
    <t>5
5.3.10</t>
  </si>
  <si>
    <t>6
 5.3.11</t>
  </si>
  <si>
    <t>7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</si>
  <si>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</si>
  <si>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 xml:space="preserve">(b)10mm dia </t>
  </si>
  <si>
    <t xml:space="preserve">1% L Cess </t>
  </si>
  <si>
    <t>Name of Work :- Construction of RCC Hume pipe drain at Sarnatoli from house of Jageshwar to Bandhan Kujur's house  under ward no-08</t>
  </si>
  <si>
    <t>1
5.10.2</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</si>
  <si>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</si>
  <si>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</si>
  <si>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5.1.10</t>
  </si>
  <si>
    <t>4
 5.6.8
WRD</t>
  </si>
  <si>
    <t>5
5.3.1.2</t>
  </si>
  <si>
    <t>Providing and laying in position cement concrete of specified grade excluding the cost of centering and shuttering - All work up to plinth level
1:2:4 (1 Cement : 2 coarse sand zone(III): 4 graded stone aggregate 20mm nominal size)</t>
  </si>
  <si>
    <t>6
5.2.6</t>
  </si>
  <si>
    <t>Providing designation 75B brick work in C.M(1:6) in foundation and plinth -do-</t>
  </si>
  <si>
    <t>7
5.7.2
+
5.7.11</t>
  </si>
  <si>
    <t>Providing 12mm Thick cement plaster(1:4)-do-&amp;Providing 1.5mm cement punning including curing,carriage of water with all leads and lifts as per building specification and direction of E/I</t>
  </si>
  <si>
    <t>8 
5.3.11</t>
  </si>
  <si>
    <t>9
5.5.4+5.5.5 (a)</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</si>
  <si>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(i) 08mm dia</t>
  </si>
  <si>
    <t>(ii) 10mm dia 60%</t>
  </si>
  <si>
    <t xml:space="preserve">10
</t>
  </si>
  <si>
    <t>Providing supplying of RCC Hume Pipe with collar as per ISS 458-1971
300mm dia NP2 Hume Pipe</t>
  </si>
  <si>
    <t>m</t>
  </si>
  <si>
    <t>Labour for laying fitting &amp;fixing of 300mm dia NP2 RCC Hume Pipe</t>
  </si>
  <si>
    <t>12
5.1.7</t>
  </si>
  <si>
    <t>Filling in foundation trenches and pinth in layers not exceeding 150mm.thick well watered,rammed,fully compacted and fine dressed with earth obtained from excavation of foundation trenches within a lead of 50M and lift of 1.5M all complete as per building specification and direction of E/I(Mode of measurement compacted volue).</t>
  </si>
  <si>
    <t>13
5.3.17.1</t>
  </si>
  <si>
    <t>Name of Work :- Construction of PCC Road &amp; RCC Drain at Khorhatoli, Lohra Kocha under ward no-08</t>
  </si>
  <si>
    <t>Drain</t>
  </si>
  <si>
    <t>Road</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</si>
  <si>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</si>
  <si>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r>
      <t>M</t>
    </r>
    <r>
      <rPr>
        <b/>
        <vertAlign val="superscript"/>
        <sz val="11"/>
        <rFont val="Century"/>
        <family val="1"/>
      </rPr>
      <t>3</t>
    </r>
  </si>
  <si>
    <t>2
  5.1.10</t>
  </si>
  <si>
    <t>4
 5.3.1.1</t>
  </si>
  <si>
    <t>Providing and laying in position cement concrete of specified grade excluding the cost of centering and shuttering - All work up to plinth level
1:1.5:3 (1 Cement : 1.5 coarse sand zone(III): 3 graded stone aggregate 20mm nominal size)</t>
  </si>
  <si>
    <t>6
5.3.11</t>
  </si>
  <si>
    <t>Renforced cement conrete work in beams, suspended floors, having slopeup to 15' landing, balconies, shelves, chajjas, lintels, bands, plain window sill ---------do----do-------E/I
1:1.5:3 (1 Cement : 1.5 coarse sand zone(III): 3 graded stone aggregate 20mm nominal size)</t>
  </si>
  <si>
    <t xml:space="preserve">7
 5.5.4 </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</si>
  <si>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</si>
  <si>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9
5.5.5(a)</t>
  </si>
  <si>
    <t>(B) 10mm dia</t>
  </si>
  <si>
    <t>10
5.3.17.1</t>
  </si>
  <si>
    <t>Centering and Shuttering including strutting, propping etc and removal of from for   Foundation , footing , bases of columns etc for mass concrete.</t>
  </si>
  <si>
    <t>Name of Work :- Construction of RCC Drain from rahul house to Existing Drain Housing Colony under ward no.- 09 of R.M.C, Ranchi.</t>
  </si>
  <si>
    <t>2
 5.10.1</t>
  </si>
  <si>
    <t>Dismantling of Pucca brick or lime work ……do….all complete.</t>
  </si>
  <si>
    <t>3
5.10.2</t>
  </si>
  <si>
    <t>Dismantling Plain Cement or lime work …do… ..all complete as per ……….E/I.</t>
  </si>
  <si>
    <t xml:space="preserve">   4
5.1.1 +5.1.2   BCD</t>
  </si>
  <si>
    <t>5
5.1.1</t>
  </si>
  <si>
    <t>6
5.6.8</t>
  </si>
  <si>
    <t>7
5.3.10</t>
  </si>
  <si>
    <t xml:space="preserve"> 8
5.3.11</t>
  </si>
  <si>
    <t>Name of Work :- Construction of RCC drain and culvert in bariyatu cheshire home road sakti kunj house of mukesh singh to cheshire home road under ward no 09.</t>
  </si>
  <si>
    <t xml:space="preserve">   1
5.1.1
BCD</t>
  </si>
  <si>
    <t xml:space="preserve">7
5.5.4 </t>
  </si>
  <si>
    <t xml:space="preserve">10
5.5.30
</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</si>
  <si>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</si>
  <si>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</si>
  <si>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 xml:space="preserve"> Sand with lead of 42 km</t>
  </si>
  <si>
    <t>Name of Work :- Construction of PCC Road at munda gara, birsa kachhap house to jyoti gari house Under Ward No-13.</t>
  </si>
  <si>
    <t xml:space="preserve">   1
5.1.1 +5.1.2   BCD</t>
  </si>
  <si>
    <t>3
8.6.8</t>
  </si>
  <si>
    <t>Local Sand with lead of 18 km</t>
  </si>
  <si>
    <t>Stone Boulder with lead of 29 km</t>
  </si>
  <si>
    <t>Stone chips with lead of 15 km</t>
  </si>
  <si>
    <t>2
5.3.11</t>
  </si>
  <si>
    <t xml:space="preserve">3
5.5.5 </t>
  </si>
  <si>
    <t>Name of Work :- construction of RCC Drain Toyota showroom ke bagal me from oshni manjhi to big drain Under Ward No-18.</t>
  </si>
  <si>
    <t xml:space="preserve">   2
5.1.1
+
5.1.2
BCD</t>
  </si>
  <si>
    <t>5
5.3.9.1</t>
  </si>
  <si>
    <t>Providing and laying in position specified grade of reinforced cement concrete, excluding the cost of centering, shuttering, finishing and reinfocement all work up to plinth level 1:1.5:3 (1 cement :1.5 coars sand (zone-iii): 3 graded stone aggregate 20mm nominal size)</t>
  </si>
  <si>
    <t>7
5.3.17.1</t>
  </si>
  <si>
    <t xml:space="preserve">8
5.5.5 </t>
  </si>
  <si>
    <t>Disposal excavated earth up to 01 KM</t>
  </si>
  <si>
    <t>S/Chips with lead of 22 km</t>
  </si>
  <si>
    <t>Stone  Boulder with lead of 36 km</t>
  </si>
  <si>
    <t>Name of Work :- Construction of PCC road at aashiyana colony, road no-02 river side, from afroj house to talha house Under Ward No-24.</t>
  </si>
  <si>
    <t>Sand local lead 14 km</t>
  </si>
  <si>
    <t>Providing man days for site clearence before and after the work etc.</t>
  </si>
  <si>
    <t xml:space="preserve"> 2
  5.1.1 +5.1.2 BCD</t>
  </si>
  <si>
    <t>4
5.8.6</t>
  </si>
  <si>
    <t>5                5.3.9.1</t>
  </si>
  <si>
    <t xml:space="preserve">Providing and laying in position specified grade of reinforced cement concrete, excluding the cost of centering, shuttering, finishing and reinfocement -All work up to plinth level. 1:1.5:3(1 cement : 1.5 coarse sand(zone-iii) : 3 graded  stone aggregate 20mm nominal size)                                                             </t>
  </si>
  <si>
    <t>6
5.3.30.1</t>
  </si>
  <si>
    <t>7
5.5.5(a)</t>
  </si>
  <si>
    <t>Sand lead 14 km</t>
  </si>
  <si>
    <t>Name of Work :- Construction of RCC drain at pul Toli from sunil gosh house to shibu kachap under ward no. 24</t>
  </si>
  <si>
    <r>
      <t>Name of Work :-</t>
    </r>
    <r>
      <rPr>
        <b/>
        <sz val="14"/>
        <color theme="1"/>
        <rFont val="Kruti Dev 010"/>
      </rPr>
      <t xml:space="preserve">lkdsr fcgkj esa ,0 ds0 flUgk d ?kj ls egsUnz lkssuh ds ?kj rd ih0 lh0 lh0 iFk dk fuekZ.k dk;ZA </t>
    </r>
  </si>
  <si>
    <t>1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</si>
  <si>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</si>
  <si>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</si>
  <si>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 xml:space="preserve">2
5.3.17.1
</t>
  </si>
  <si>
    <t xml:space="preserve"> Sand with lead of 47 km</t>
  </si>
  <si>
    <t>Stone chips with lead of 20 km</t>
  </si>
  <si>
    <t>Executive  Engineer
RMC, Ranchi</t>
  </si>
  <si>
    <t>Name of Work :- Construction of Drain at Dhela toli near lalesh shop and at upkar nagar from Samual tigga house to ravi tigga house under in ward no-25.</t>
  </si>
  <si>
    <t xml:space="preserve"> 1
  5.1.1 +5.1.2 BCD</t>
  </si>
  <si>
    <t xml:space="preserve">                                                                                                                                                                                                                                                                                                          </t>
  </si>
  <si>
    <t>3
 8.6.8</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</si>
  <si>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</si>
  <si>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</si>
  <si>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</si>
  <si>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</si>
  <si>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</si>
  <si>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</si>
  <si>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7
5.3.30.1</t>
  </si>
  <si>
    <t>8
5.5.5 (b)</t>
  </si>
  <si>
    <t>9
5.10.2</t>
  </si>
  <si>
    <t>Dismentalling RCC work including Stacking serviceable materials in Countable stacks within 15 m lead and disposal of unserviceable materials with all leads complete as per direction</t>
  </si>
  <si>
    <r>
      <t>M</t>
    </r>
    <r>
      <rPr>
        <b/>
        <vertAlign val="superscript"/>
        <sz val="10"/>
        <rFont val="Century"/>
        <family val="1"/>
      </rPr>
      <t>3</t>
    </r>
  </si>
  <si>
    <t>Name of Work :- Construction of Drain at anandpuri near govind apartment to harendra singh house in ward no-26.</t>
  </si>
  <si>
    <t>3
5.8.6</t>
  </si>
  <si>
    <t>Sand  (Lead Upto 47 km)</t>
  </si>
  <si>
    <t>Sand (Lead 16 KM)</t>
  </si>
  <si>
    <t>Stone Boulder (Lead 34  KM)</t>
  </si>
  <si>
    <t>Stone Chips (Lead 20 KM)</t>
  </si>
  <si>
    <t>Name of Work :- Construction of RCC Drain in budh vihar ashok kunj from t.k jha house to deepak ambsta house and two no culvert (1) near rameshwaram apartment (2) near transformer at ashok kunj main road in ward no-26.</t>
  </si>
  <si>
    <t>4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</si>
  <si>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</si>
  <si>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5.3.30.1</t>
  </si>
  <si>
    <t xml:space="preserve">6
5.5.4 </t>
  </si>
  <si>
    <t>Name of Work :- Construction of Jogging Track with Paver Block ,RCC Bench and Playing at LIG Park at LIG Colony Harmu Housing Colony Under Ward No. 26.</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</si>
  <si>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</si>
  <si>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</si>
  <si>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2       16.69</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</si>
  <si>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etc.as per direction of Engineer-in-charge (length of finished kerb edging shall be measured for payment). (Precast C.C. kerb stone shall be approved by Engineerin-charge).</t>
  </si>
  <si>
    <t>4      16.91.2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</si>
  <si>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
 80 mm thick C.C. paver block of M-30 grade with approved color design and Rate incl.G.S.T 14.05%,1% L.Cess &amp; 15% CP.+O.H(as per DSR2018 Rate Analysis)</t>
  </si>
  <si>
    <t>5           JUIDCO</t>
  </si>
  <si>
    <t>Multi Seater See Saw</t>
  </si>
  <si>
    <t>6          JUIDCO</t>
  </si>
  <si>
    <t>Double Arc Swing</t>
  </si>
  <si>
    <t>7     JUIDCO</t>
  </si>
  <si>
    <t>bench with backrest
Wooden/ Treated Bamboo/ Bamboo composite
planks Fitted in cast iron frame.
Painted/ Polished with protective laquer coat</t>
  </si>
  <si>
    <t>8                 DSR HOtr
5.14</t>
  </si>
  <si>
    <t>Providing and Displaying Cycus revoluta in 35 cm challi, specimen plant, having 30 to 40 with fresh and healthy, leaves having 25cm to 30cm circumfrance of base stem well developed as per direction of the officer-in-charge.</t>
  </si>
  <si>
    <t>9         DSR HOtr           7.12</t>
  </si>
  <si>
    <t>Supply and stucking of bottle palm plant of ht. 270-300 cm bottom grith 40-50 cm well developedin big HDPE bags as per direction of E/I.</t>
  </si>
  <si>
    <t>10        DSR HOtr            8.23</t>
  </si>
  <si>
    <t>Supply and stacking of Ficus blacii(F.vivion)(bushy) of height 150-165 cmwith 8-10 branches and healthy foliage in earthen pots of size  30 cm as per direction of E/I.</t>
  </si>
  <si>
    <t>11       DSR HOtr           7.77</t>
  </si>
  <si>
    <t>Supply and stacking of Polyalthia Pendula (ashok Pendula) Plant of Height 180-195 Cm.in Gunny Bag of size  30 cm as per direction of E/I.</t>
  </si>
  <si>
    <t>12      DSR HOtr
8.46</t>
  </si>
  <si>
    <t>Supply and stacking of plant Murraya exotica of height 45-60 cm. in poly bags of size 15 cm as per direction of the officer-in-charge.</t>
  </si>
  <si>
    <t>13      DSR Hotr     3.39</t>
  </si>
  <si>
    <t>Providing and displaying of Speciman Croton petra Banglore variety plant, having ht. 60 cm to 75 cm with 4 to 6 branches, well developed, fresh &amp;
healthy foliage approximately 60-65 leaves in 30 cm size of Earthen pot / Plastic pot &amp; as per direction of the officer-in-charge.</t>
  </si>
  <si>
    <t>14       .DSR Hotr   3.63</t>
  </si>
  <si>
    <t>Providing and displaying of Philodendron emerald red colour mounted on moss stick 90 cm ht., having 3 s placed at equal distance, well developed with full of fresh &amp; healthy leaves in 25 cm size of Earthen pot/Plastic pot &amp; as per direction of the officer-in-charge.</t>
  </si>
  <si>
    <r>
      <t>M</t>
    </r>
    <r>
      <rPr>
        <vertAlign val="superscript"/>
        <sz val="10"/>
        <rFont val="Century"/>
        <family val="1"/>
      </rPr>
      <t>3</t>
    </r>
  </si>
  <si>
    <t>Name of Work :- Construction of PCC Road at nadi tola house of ramu jee to house of sukra oraon under ward no.- 35 of R.M.C, Ranchi.</t>
  </si>
  <si>
    <t xml:space="preserve">   2
5.1.1</t>
  </si>
  <si>
    <t>Name of Work :- Construction of Bequtfication of Birsa nagar akhra under ward               no 35.</t>
  </si>
  <si>
    <t>2.
5.1.10</t>
  </si>
  <si>
    <t>3.
8.6.8</t>
  </si>
  <si>
    <t>4.
5.3.2</t>
  </si>
  <si>
    <t>5.               5.2.34</t>
  </si>
  <si>
    <t>Providing rough dressed course stone masonry in cement mortar (1:4) in foundation and plinth with hammer dressed stone ……………………………. all complete as per specification and direction of E/I</t>
  </si>
  <si>
    <t>6.
5.7.12</t>
  </si>
  <si>
    <t xml:space="preserve">Providing 25mm thick cement plaster (1:4) with clean course sand F.M 1.5 includin screening curing with all leads and lifts of water, scaffoling taxes and royality all complete as per specification and direction of E/I </t>
  </si>
  <si>
    <t>7.
5.8.23</t>
  </si>
  <si>
    <t>Providing two coats of snowcem of approved shade and make over old surface including washing cleaning, and preparing the walls, scaffolding, curing and taxes all complete as per building specification and direction of E/l.</t>
  </si>
  <si>
    <t>8.
16.91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</si>
  <si>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t>
  </si>
  <si>
    <t>Sand  (Lead Upto 49km)</t>
  </si>
  <si>
    <t>Local Sand (Lead 14KM)</t>
  </si>
  <si>
    <t>Stone Boulder (Lead 36 KM)</t>
  </si>
  <si>
    <t>Stone Chips (Lead 22 KM)</t>
  </si>
  <si>
    <t>Name of Work :- Construction of PCC Road at lawahatu munda tola pcc road to bajrang bali mandir Under Ward No-36.</t>
  </si>
  <si>
    <t>1
5.1.1 +5.1.2   BCD</t>
  </si>
  <si>
    <t>Earth Work Excavation for structure as per technical specification clause 305.1 including setting out ,construction of shoring and brading in foundation trenches complete as per drawing and Technical specification.</t>
  </si>
  <si>
    <t>2
5.1.1</t>
  </si>
  <si>
    <t>Sand  lead 14 km</t>
  </si>
  <si>
    <t>Name of Work :- Construction of PCC Road at new pundag at bhola sweet shop to house of R.K singh house Under Ward No-36.</t>
  </si>
  <si>
    <t>Name of Work :- Construction of PCC Road in Birsa Nagar under ward No-40</t>
  </si>
  <si>
    <t>1.            5.1.1
 + 
5.1.2 JBCD</t>
  </si>
  <si>
    <t>2  5.1.10JBCD</t>
  </si>
  <si>
    <t>3
 8.6.8 JBCD</t>
  </si>
  <si>
    <t>4
 5.3.1.1 JBCD</t>
  </si>
  <si>
    <t>Providing  and laying in position cement concrete of specified grade excluding the cost of centering and shuttering All work upto plinth level : 1:1.5:3 (1cement :1.5coarse sand (zone iii) :3 graded stone aggregate 20 mm nominal size</t>
  </si>
  <si>
    <t>5              5.3.17. 1 JBCD</t>
  </si>
  <si>
    <t>Centering and shuttering including strutting, propping etc. and removal of from for Foundations,footings, bases of columns, etc. for mass concrete.</t>
  </si>
  <si>
    <t>Sand  (Lead Upto 42 km)</t>
  </si>
  <si>
    <t>Sand (Lead 18 KM)</t>
  </si>
  <si>
    <t>Stone Chips (Lead 29 KM)</t>
  </si>
  <si>
    <t>Stone Boulder (Lead 15  KM)</t>
  </si>
  <si>
    <t>Add 1% Labour Cess (+) :</t>
  </si>
  <si>
    <t>Grand Total</t>
  </si>
  <si>
    <t xml:space="preserve">Total RS. </t>
  </si>
  <si>
    <t>Name of Work :-Construction of PCC Road under ward no-42 Shukla colony hinoo road no-4 from Dr. A.K Thakur to Kundan Singh</t>
  </si>
  <si>
    <t>9
DSR
2019
16.91</t>
  </si>
  <si>
    <t>Providing and laying factory made chamfered edge cement concrete paver blocks in footpath,parks lawns drive ways or light traffic parking etc, required strength,thickness &amp; size and shape ,made by table vibratory method... do.......E/I.</t>
  </si>
  <si>
    <r>
      <t>Name of Work :-</t>
    </r>
    <r>
      <rPr>
        <b/>
        <sz val="14"/>
        <color theme="1"/>
        <rFont val="Times New Roman"/>
        <family val="1"/>
      </rPr>
      <t xml:space="preserve"> </t>
    </r>
    <r>
      <rPr>
        <b/>
        <sz val="14"/>
        <color theme="1"/>
        <rFont val="Kruti Dev 010"/>
      </rPr>
      <t>okMZ la[;k 43 ds vUrxZr xkSjh 'kadj uxj esa NkcM+k gkÅl ls eq[; iqy rd ukyh ejEefr ,oa LySc fuekZ.k ds laca/k esaA</t>
    </r>
  </si>
  <si>
    <t>SL.NO.</t>
  </si>
  <si>
    <t>ITEMS OF WORK</t>
  </si>
  <si>
    <t>Qty</t>
  </si>
  <si>
    <t>Labour for cleaning the work site before and after work etc.</t>
  </si>
  <si>
    <t>2.         5.1.1 + 5.1.2</t>
  </si>
  <si>
    <t xml:space="preserve">3
JBCD
P-26
</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</si>
  <si>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</si>
  <si>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</si>
  <si>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 xml:space="preserve">5
5.3.2
</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</si>
  <si>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</si>
  <si>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6
5.2.34
</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</si>
  <si>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</si>
  <si>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</si>
  <si>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 xml:space="preserve">8
5.3.30.1
</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</si>
  <si>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</si>
  <si>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9
5.5.5
(b)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</si>
  <si>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</si>
  <si>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</si>
  <si>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Dust (Lead 15 KM)</t>
  </si>
  <si>
    <t>Stone Boulder (Lead 29  KM)</t>
  </si>
  <si>
    <t>Stone Chips (Lead 15KM)</t>
  </si>
  <si>
    <t xml:space="preserve">Total </t>
  </si>
  <si>
    <t xml:space="preserve">                                                                                                  Asst. Engineer 
                                                                                                         Ranchi Municipal Corporation
                                                                                                         Ranchi</t>
  </si>
  <si>
    <t>Name of Work :- Construction of PCC Road at dwarikapuri road no-08 from river side main road to mandir vai house of ranjan mishra = under ward no.- 46 of R.M.C, Ranchi.</t>
  </si>
  <si>
    <t xml:space="preserve">   2
5.1.1+
5.1.2</t>
  </si>
  <si>
    <t>Sand lead 18 km</t>
  </si>
  <si>
    <t>Name of Work :- Construction of  PCC road at Raja nagar in Parsad Gali Under Ward No-46.</t>
  </si>
  <si>
    <t>5        J.B.C.D     .5.3.2.1</t>
  </si>
  <si>
    <t>Providing P.C.C.M-200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</si>
  <si>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M³</t>
  </si>
  <si>
    <t>Name of Work :- Construction of  PCC road at shiv shakti nagar Under Ward No-46.</t>
  </si>
  <si>
    <t>Sand local lead 18 km</t>
  </si>
  <si>
    <t>Name of Work :- Construction of Drain at namkum khatal from house of fuljhari devi to house of pachiya devi and out fall under in ward no-47.</t>
  </si>
  <si>
    <t>Name of Work :- Construction and Improvement of Drain at Laxmipada from House of Dr. S. Prasad to Main drain  in ward no-48.</t>
  </si>
  <si>
    <t>5
5.3.2</t>
  </si>
  <si>
    <t>7
5.7.11          +          5.7.12</t>
  </si>
  <si>
    <t>8
5.3.30.1</t>
  </si>
  <si>
    <t>Name of Work :- Construction of RCC Drain at rahmat colony from of naushad khan to house of nehal hawari under W-48 of RMC Ranchi</t>
  </si>
  <si>
    <t>5
5.3.11</t>
  </si>
  <si>
    <t>Name of Work :- Construction of RCC Drain at hajrat ali chowk near house of galib to house jamil Under Ward No-49.</t>
  </si>
  <si>
    <t>2
5.10.1</t>
  </si>
  <si>
    <t>Dismentalling plain  Cement work  or lime work including Stacking serviceable materials in Countable stacks within 15 m lead and disposal of unserviceable materials with all leads complete as per direction</t>
  </si>
  <si>
    <t xml:space="preserve">   3
5.1.1 +5.1.2   BCD</t>
  </si>
  <si>
    <t>Name of Work :- Construction of PCC road at gaus nagar from madarsa gosia to house of gulam gaus  and house of samim khan to gausnagar mashid Under Ward No-49.</t>
  </si>
  <si>
    <t>Name of Work :-Beautification of Sarna Asthal Under Ward No-50 Hundru Basti.</t>
  </si>
  <si>
    <t>5
5.7.11          +          5.7.12</t>
  </si>
  <si>
    <t>6
DSR
2019
16.91</t>
  </si>
  <si>
    <t xml:space="preserve">7
5.2.34
</t>
  </si>
  <si>
    <t>Name of Work :-Construction of Road under ward no-51 devi nagar from chath ghat to last of road.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</si>
  <si>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</si>
  <si>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Name of Work :- Construction of PCC Road &amp; RCC Drain at  Kokar HB road near Urban power house under ward no-08</t>
  </si>
  <si>
    <t>Name of Work :- Construction of RCC drain at sarna toli house Sambhunath munda to house of nanku munda under ward no 02.</t>
  </si>
  <si>
    <t>Name of Work :- Construction of PCC road at bhatti tola uper chutia in house of Ajit anand choudhary Under Ward No-14.</t>
  </si>
</sst>
</file>

<file path=xl/styles.xml><?xml version="1.0" encoding="utf-8"?>
<styleSheet xmlns="http://schemas.openxmlformats.org/spreadsheetml/2006/main">
  <numFmts count="4">
    <numFmt numFmtId="164" formatCode="0.000"/>
    <numFmt numFmtId="165" formatCode="&quot;₹&quot;\ #,##0.00"/>
    <numFmt numFmtId="166" formatCode="0.0"/>
    <numFmt numFmtId="167" formatCode="0.0000"/>
  </numFmts>
  <fonts count="3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9"/>
      <color theme="1"/>
      <name val="Century"/>
      <family val="1"/>
    </font>
    <font>
      <b/>
      <sz val="20"/>
      <color theme="1"/>
      <name val="Cambria"/>
      <family val="1"/>
      <scheme val="major"/>
    </font>
    <font>
      <b/>
      <sz val="14"/>
      <name val="Arial"/>
      <family val="2"/>
    </font>
    <font>
      <b/>
      <sz val="10"/>
      <name val="Arial"/>
      <family val="2"/>
    </font>
    <font>
      <sz val="12"/>
      <name val="Arial"/>
      <family val="2"/>
    </font>
    <font>
      <sz val="10"/>
      <name val="Arial"/>
      <family val="2"/>
    </font>
    <font>
      <sz val="11"/>
      <name val="Arial"/>
      <family val="2"/>
    </font>
    <font>
      <sz val="12"/>
      <color theme="1"/>
      <name val="Arial"/>
      <family val="2"/>
    </font>
    <font>
      <sz val="10"/>
      <color theme="1"/>
      <name val="Arial"/>
      <family val="2"/>
    </font>
    <font>
      <sz val="12"/>
      <name val="Tahoma"/>
      <family val="2"/>
    </font>
    <font>
      <b/>
      <sz val="12"/>
      <color theme="1"/>
      <name val="Calibri"/>
      <family val="2"/>
      <scheme val="minor"/>
    </font>
    <font>
      <b/>
      <sz val="10"/>
      <color theme="1"/>
      <name val="Century"/>
      <family val="1"/>
    </font>
    <font>
      <sz val="12"/>
      <color theme="1"/>
      <name val="Calibri"/>
      <family val="2"/>
      <scheme val="minor"/>
    </font>
    <font>
      <vertAlign val="superscript"/>
      <sz val="11"/>
      <name val="Century"/>
      <family val="1"/>
    </font>
    <font>
      <b/>
      <sz val="12"/>
      <color theme="1"/>
      <name val="Century"/>
      <family val="1"/>
    </font>
    <font>
      <b/>
      <vertAlign val="superscript"/>
      <sz val="11"/>
      <name val="Century"/>
      <family val="1"/>
    </font>
    <font>
      <b/>
      <sz val="14"/>
      <color theme="1"/>
      <name val="Kruti Dev 010"/>
    </font>
    <font>
      <b/>
      <sz val="8.5"/>
      <name val="Times New Roman"/>
      <family val="1"/>
    </font>
    <font>
      <b/>
      <sz val="10"/>
      <name val="Times New Roman"/>
      <family val="1"/>
    </font>
    <font>
      <b/>
      <sz val="10"/>
      <color theme="1"/>
      <name val="Times New Roman"/>
      <family val="1"/>
    </font>
    <font>
      <b/>
      <vertAlign val="superscript"/>
      <sz val="10"/>
      <name val="Times New Roman"/>
      <family val="1"/>
    </font>
    <font>
      <b/>
      <vertAlign val="superscript"/>
      <sz val="10"/>
      <name val="Century"/>
      <family val="1"/>
    </font>
    <font>
      <vertAlign val="superscript"/>
      <sz val="10"/>
      <name val="Century"/>
      <family val="1"/>
    </font>
    <font>
      <b/>
      <sz val="18"/>
      <color theme="1"/>
      <name val="Century"/>
      <family val="1"/>
    </font>
    <font>
      <sz val="10"/>
      <color theme="1"/>
      <name val="Century"/>
      <family val="1"/>
    </font>
    <font>
      <sz val="10"/>
      <name val="Century"/>
      <family val="1"/>
    </font>
    <font>
      <b/>
      <sz val="11"/>
      <color theme="1"/>
      <name val="Times New Roman"/>
      <family val="1"/>
    </font>
    <font>
      <b/>
      <sz val="14"/>
      <color theme="1"/>
      <name val="Times New Roman"/>
      <family val="1"/>
    </font>
    <font>
      <b/>
      <sz val="11"/>
      <name val="Calibri"/>
      <family val="2"/>
      <scheme val="minor"/>
    </font>
    <font>
      <sz val="10"/>
      <color theme="1"/>
      <name val="Calibri"/>
      <family val="2"/>
      <scheme val="minor"/>
    </font>
    <font>
      <b/>
      <sz val="10"/>
      <color theme="1"/>
      <name val="Calibri"/>
      <family val="2"/>
      <scheme val="minor"/>
    </font>
    <font>
      <b/>
      <sz val="12"/>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1" fillId="0" borderId="0"/>
    <xf numFmtId="0" fontId="1" fillId="0" borderId="0"/>
    <xf numFmtId="0" fontId="10" fillId="0" borderId="0"/>
    <xf numFmtId="0" fontId="1" fillId="0" borderId="0"/>
    <xf numFmtId="0" fontId="10" fillId="0" borderId="0"/>
  </cellStyleXfs>
  <cellXfs count="176">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16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1" fontId="2"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2" fontId="2" fillId="0" borderId="5" xfId="0" applyNumberFormat="1" applyFont="1" applyBorder="1" applyAlignment="1">
      <alignment horizontal="center" vertical="center" wrapText="1"/>
    </xf>
    <xf numFmtId="0" fontId="8" fillId="2" borderId="1" xfId="1" applyFont="1" applyFill="1" applyBorder="1" applyAlignment="1">
      <alignment horizontal="center" vertical="top" wrapText="1"/>
    </xf>
    <xf numFmtId="0" fontId="8" fillId="2" borderId="1" xfId="1" applyFont="1" applyFill="1" applyBorder="1" applyAlignment="1">
      <alignment horizontal="center" vertical="top"/>
    </xf>
    <xf numFmtId="0" fontId="8" fillId="2" borderId="1" xfId="1" applyFont="1" applyFill="1" applyBorder="1" applyAlignment="1">
      <alignment horizontal="center" vertical="center"/>
    </xf>
    <xf numFmtId="164" fontId="10" fillId="2" borderId="1" xfId="1" applyNumberFormat="1" applyFont="1" applyFill="1" applyBorder="1" applyAlignment="1">
      <alignment horizontal="center" vertical="center"/>
    </xf>
    <xf numFmtId="0" fontId="11" fillId="2" borderId="1" xfId="2" applyNumberFormat="1" applyFont="1" applyFill="1" applyBorder="1" applyAlignment="1">
      <alignment horizontal="center" vertical="center"/>
    </xf>
    <xf numFmtId="2" fontId="10" fillId="2" borderId="1" xfId="1" applyNumberFormat="1" applyFont="1" applyFill="1" applyBorder="1" applyAlignment="1">
      <alignment horizontal="center" vertical="center" wrapText="1"/>
    </xf>
    <xf numFmtId="2" fontId="10" fillId="2" borderId="1" xfId="1" applyNumberFormat="1" applyFont="1" applyFill="1" applyBorder="1" applyAlignment="1">
      <alignment horizontal="center" vertical="center"/>
    </xf>
    <xf numFmtId="0" fontId="10" fillId="2" borderId="1" xfId="1" applyFont="1" applyFill="1" applyBorder="1" applyAlignment="1">
      <alignment horizontal="center" vertical="center"/>
    </xf>
    <xf numFmtId="0" fontId="10" fillId="2" borderId="1" xfId="1" applyFont="1" applyFill="1" applyBorder="1" applyAlignment="1">
      <alignment horizontal="center" vertical="center" wrapText="1"/>
    </xf>
    <xf numFmtId="164" fontId="13" fillId="2" borderId="1" xfId="1" applyNumberFormat="1" applyFont="1" applyFill="1" applyBorder="1" applyAlignment="1">
      <alignment horizontal="center" vertical="center"/>
    </xf>
    <xf numFmtId="0" fontId="13" fillId="2" borderId="1" xfId="1" applyFont="1" applyFill="1" applyBorder="1" applyAlignment="1">
      <alignment horizontal="center" vertical="center"/>
    </xf>
    <xf numFmtId="2" fontId="13" fillId="2" borderId="1" xfId="1" applyNumberFormat="1" applyFont="1" applyFill="1" applyBorder="1" applyAlignment="1">
      <alignment horizontal="center" vertical="center"/>
    </xf>
    <xf numFmtId="2" fontId="10" fillId="2" borderId="1" xfId="3" applyNumberFormat="1" applyFont="1" applyFill="1" applyBorder="1" applyAlignment="1">
      <alignment horizontal="center" vertical="center"/>
    </xf>
    <xf numFmtId="4" fontId="10" fillId="2" borderId="1" xfId="3" applyNumberFormat="1" applyFont="1" applyFill="1" applyBorder="1" applyAlignment="1">
      <alignment horizontal="center" vertical="center"/>
    </xf>
    <xf numFmtId="0" fontId="10" fillId="2" borderId="1" xfId="3" applyFont="1" applyFill="1" applyBorder="1" applyAlignment="1">
      <alignment horizontal="center" vertical="center"/>
    </xf>
    <xf numFmtId="0" fontId="9" fillId="2" borderId="1" xfId="1" applyFont="1" applyFill="1" applyBorder="1" applyAlignment="1">
      <alignment vertical="top" wrapText="1"/>
    </xf>
    <xf numFmtId="0" fontId="8" fillId="2" borderId="1" xfId="1" applyFont="1" applyFill="1" applyBorder="1" applyAlignment="1">
      <alignment vertical="center"/>
    </xf>
    <xf numFmtId="0" fontId="10" fillId="2" borderId="1" xfId="0" applyFont="1" applyFill="1" applyBorder="1" applyAlignment="1">
      <alignment horizontal="center"/>
    </xf>
    <xf numFmtId="164" fontId="8" fillId="2" borderId="1" xfId="1" applyNumberFormat="1" applyFont="1" applyFill="1" applyBorder="1" applyAlignment="1">
      <alignment horizontal="right" vertical="center"/>
    </xf>
    <xf numFmtId="2" fontId="10" fillId="2" borderId="1" xfId="0" applyNumberFormat="1" applyFont="1" applyFill="1" applyBorder="1" applyAlignment="1">
      <alignment horizontal="center" vertical="center"/>
    </xf>
    <xf numFmtId="0" fontId="10" fillId="2" borderId="1" xfId="1" applyFont="1" applyFill="1" applyBorder="1" applyAlignment="1">
      <alignment vertical="top"/>
    </xf>
    <xf numFmtId="0" fontId="8" fillId="2" borderId="1" xfId="1" applyFont="1" applyFill="1" applyBorder="1" applyAlignment="1">
      <alignment vertical="center" wrapText="1"/>
    </xf>
    <xf numFmtId="0" fontId="8" fillId="0" borderId="1" xfId="4" applyFont="1" applyBorder="1" applyAlignment="1">
      <alignment horizontal="center" vertical="top" wrapText="1"/>
    </xf>
    <xf numFmtId="164" fontId="10" fillId="0" borderId="1" xfId="4" applyNumberFormat="1" applyFont="1" applyBorder="1" applyAlignment="1">
      <alignment horizontal="center" vertical="center"/>
    </xf>
    <xf numFmtId="0" fontId="10" fillId="0" borderId="1" xfId="4" applyFont="1" applyBorder="1" applyAlignment="1">
      <alignment horizontal="center" vertical="center"/>
    </xf>
    <xf numFmtId="2" fontId="10" fillId="0" borderId="1" xfId="4" applyNumberFormat="1" applyFont="1" applyBorder="1" applyAlignment="1">
      <alignment horizontal="center" vertical="center"/>
    </xf>
    <xf numFmtId="0" fontId="0" fillId="0" borderId="1" xfId="0" applyBorder="1"/>
    <xf numFmtId="0" fontId="10" fillId="0" borderId="1" xfId="5" applyFont="1" applyBorder="1" applyAlignment="1">
      <alignment horizontal="center" vertical="center"/>
    </xf>
    <xf numFmtId="0" fontId="8" fillId="0" borderId="1" xfId="5" applyFont="1" applyBorder="1" applyAlignment="1">
      <alignment vertical="center"/>
    </xf>
    <xf numFmtId="0" fontId="7" fillId="0" borderId="1" xfId="5" applyFont="1" applyBorder="1" applyAlignment="1">
      <alignment horizontal="right" vertical="center" wrapText="1"/>
    </xf>
    <xf numFmtId="4" fontId="8" fillId="0" borderId="1" xfId="5" applyNumberFormat="1" applyFont="1" applyBorder="1" applyAlignment="1">
      <alignment horizontal="center" vertical="center"/>
    </xf>
    <xf numFmtId="4" fontId="10" fillId="0" borderId="1" xfId="5" applyNumberFormat="1" applyBorder="1" applyAlignment="1">
      <alignment horizontal="center" vertical="center"/>
    </xf>
    <xf numFmtId="0" fontId="10" fillId="0" borderId="1" xfId="5" applyFont="1" applyBorder="1" applyAlignment="1">
      <alignment vertical="center"/>
    </xf>
    <xf numFmtId="4" fontId="10" fillId="0" borderId="1" xfId="5" applyNumberFormat="1" applyFont="1" applyBorder="1" applyAlignment="1">
      <alignment horizontal="center" vertical="center"/>
    </xf>
    <xf numFmtId="0" fontId="8" fillId="0" borderId="1" xfId="5" applyNumberFormat="1" applyFont="1" applyBorder="1" applyAlignment="1">
      <alignment horizontal="center" vertical="center"/>
    </xf>
    <xf numFmtId="0" fontId="7" fillId="0" borderId="6" xfId="5" applyFont="1" applyBorder="1" applyAlignment="1">
      <alignment horizontal="right" vertical="center" wrapText="1"/>
    </xf>
    <xf numFmtId="0" fontId="7" fillId="0" borderId="0" xfId="5" applyFont="1" applyBorder="1" applyAlignment="1">
      <alignment horizontal="right" vertical="center" wrapText="1"/>
    </xf>
    <xf numFmtId="0" fontId="7" fillId="0" borderId="7" xfId="5" applyFont="1" applyBorder="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165" fontId="19"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16" fillId="0" borderId="1" xfId="0" applyFont="1" applyBorder="1" applyAlignment="1">
      <alignment horizontal="center" vertical="top" wrapText="1"/>
    </xf>
    <xf numFmtId="2" fontId="15"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justify" vertical="top" wrapText="1"/>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1" fontId="2" fillId="0" borderId="1" xfId="0" applyNumberFormat="1" applyFont="1" applyBorder="1" applyAlignment="1">
      <alignment vertical="center" wrapText="1"/>
    </xf>
    <xf numFmtId="166" fontId="2"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16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9" fillId="0" borderId="1" xfId="0" applyFont="1" applyBorder="1" applyAlignment="1">
      <alignment horizontal="left" vertical="top" wrapText="1"/>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9" fillId="0" borderId="1" xfId="0" applyFont="1" applyBorder="1" applyAlignment="1">
      <alignment vertical="top" wrapText="1"/>
    </xf>
    <xf numFmtId="0" fontId="4" fillId="0" borderId="1" xfId="0" applyFont="1" applyBorder="1" applyAlignment="1">
      <alignment horizontal="center" vertical="top" wrapText="1"/>
    </xf>
    <xf numFmtId="0" fontId="29" fillId="0" borderId="1" xfId="0" applyFont="1" applyBorder="1" applyAlignment="1">
      <alignment horizontal="center" vertical="top" wrapText="1"/>
    </xf>
    <xf numFmtId="0" fontId="29" fillId="0" borderId="1" xfId="0" applyFont="1" applyFill="1" applyBorder="1" applyAlignment="1">
      <alignment horizontal="center" vertical="top" wrapText="1"/>
    </xf>
    <xf numFmtId="0" fontId="30" fillId="0" borderId="1" xfId="0" applyFont="1" applyBorder="1" applyAlignment="1">
      <alignment horizontal="center" vertical="center"/>
    </xf>
    <xf numFmtId="0" fontId="19" fillId="0" borderId="1" xfId="0" applyFont="1" applyBorder="1" applyAlignment="1">
      <alignment horizontal="center" vertical="top" wrapText="1"/>
    </xf>
    <xf numFmtId="0" fontId="19" fillId="0" borderId="1" xfId="0" applyFont="1" applyBorder="1" applyAlignment="1">
      <alignment horizontal="center" wrapText="1"/>
    </xf>
    <xf numFmtId="2" fontId="19" fillId="0" borderId="1" xfId="0" applyNumberFormat="1" applyFont="1" applyBorder="1" applyAlignment="1">
      <alignment horizontal="center" vertical="top" wrapText="1"/>
    </xf>
    <xf numFmtId="0" fontId="29" fillId="0" borderId="1" xfId="0" applyFont="1" applyBorder="1" applyAlignment="1">
      <alignment horizontal="center" wrapText="1"/>
    </xf>
    <xf numFmtId="0" fontId="16" fillId="0" borderId="1" xfId="0" applyFont="1" applyBorder="1" applyAlignment="1">
      <alignment horizontal="center" wrapText="1"/>
    </xf>
    <xf numFmtId="0" fontId="29" fillId="0" borderId="2" xfId="0" applyFont="1" applyBorder="1" applyAlignment="1">
      <alignment horizontal="center" wrapText="1"/>
    </xf>
    <xf numFmtId="0" fontId="29" fillId="0" borderId="3" xfId="0" applyFont="1" applyBorder="1" applyAlignment="1">
      <alignment horizontal="center" wrapText="1"/>
    </xf>
    <xf numFmtId="2" fontId="19" fillId="0" borderId="1" xfId="0" applyNumberFormat="1" applyFont="1" applyBorder="1" applyAlignment="1">
      <alignment horizontal="center" vertical="center"/>
    </xf>
    <xf numFmtId="167" fontId="2"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xf>
    <xf numFmtId="2" fontId="19" fillId="0" borderId="1" xfId="0" applyNumberFormat="1" applyFont="1"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2" fontId="2" fillId="0" borderId="2" xfId="0" applyNumberFormat="1" applyFont="1" applyBorder="1" applyAlignment="1">
      <alignment horizontal="center" vertical="center" wrapText="1"/>
    </xf>
    <xf numFmtId="0" fontId="34" fillId="0" borderId="0" xfId="0" applyFont="1"/>
    <xf numFmtId="1"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1" fontId="35" fillId="0" borderId="1" xfId="0" applyNumberFormat="1" applyFont="1" applyBorder="1" applyAlignment="1">
      <alignment horizontal="center" vertical="center" wrapText="1"/>
    </xf>
    <xf numFmtId="2" fontId="35" fillId="0" borderId="1" xfId="0" applyNumberFormat="1" applyFont="1" applyBorder="1" applyAlignment="1">
      <alignment horizontal="center" vertical="center"/>
    </xf>
    <xf numFmtId="2" fontId="35"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0" fontId="9" fillId="2" borderId="2" xfId="1" applyNumberFormat="1" applyFont="1" applyFill="1" applyBorder="1" applyAlignment="1">
      <alignment vertical="top" wrapText="1"/>
    </xf>
    <xf numFmtId="0" fontId="9" fillId="2" borderId="3" xfId="1" applyNumberFormat="1" applyFont="1" applyFill="1" applyBorder="1" applyAlignment="1">
      <alignment vertical="top" wrapText="1"/>
    </xf>
    <xf numFmtId="0" fontId="9" fillId="2" borderId="4" xfId="1" applyNumberFormat="1" applyFont="1" applyFill="1" applyBorder="1" applyAlignment="1">
      <alignment vertical="top" wrapText="1"/>
    </xf>
    <xf numFmtId="0" fontId="6" fillId="0" borderId="1" xfId="0" applyFont="1" applyBorder="1" applyAlignment="1">
      <alignment horizontal="center" vertical="top" wrapText="1"/>
    </xf>
    <xf numFmtId="0" fontId="8" fillId="2" borderId="2" xfId="1" applyFont="1" applyFill="1" applyBorder="1" applyAlignment="1">
      <alignment horizontal="center" vertical="top"/>
    </xf>
    <xf numFmtId="0" fontId="8" fillId="2" borderId="3" xfId="1" applyFont="1" applyFill="1" applyBorder="1" applyAlignment="1">
      <alignment horizontal="center" vertical="top"/>
    </xf>
    <xf numFmtId="0" fontId="8" fillId="2" borderId="4" xfId="1" applyFont="1" applyFill="1" applyBorder="1" applyAlignment="1">
      <alignment horizontal="center" vertical="top"/>
    </xf>
    <xf numFmtId="0" fontId="9" fillId="2" borderId="2" xfId="1" applyFont="1" applyFill="1" applyBorder="1" applyAlignment="1">
      <alignment vertical="top" wrapText="1"/>
    </xf>
    <xf numFmtId="0" fontId="9" fillId="2" borderId="3" xfId="1" applyFont="1" applyFill="1" applyBorder="1" applyAlignment="1">
      <alignment vertical="top" wrapText="1"/>
    </xf>
    <xf numFmtId="0" fontId="9" fillId="2" borderId="4" xfId="1" applyFont="1" applyFill="1" applyBorder="1" applyAlignment="1">
      <alignment vertical="top" wrapText="1"/>
    </xf>
    <xf numFmtId="0" fontId="9" fillId="2" borderId="2"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4" xfId="1" applyFont="1" applyFill="1" applyBorder="1" applyAlignment="1">
      <alignment horizontal="left" vertical="top" wrapText="1"/>
    </xf>
    <xf numFmtId="0" fontId="12" fillId="2" borderId="2" xfId="1" applyFont="1" applyFill="1" applyBorder="1" applyAlignment="1">
      <alignment horizontal="left" vertical="top" wrapText="1"/>
    </xf>
    <xf numFmtId="0" fontId="12" fillId="2" borderId="3" xfId="1" applyFont="1" applyFill="1" applyBorder="1" applyAlignment="1">
      <alignment horizontal="left" vertical="top" wrapText="1"/>
    </xf>
    <xf numFmtId="0" fontId="12" fillId="2" borderId="4" xfId="1" applyFont="1" applyFill="1" applyBorder="1" applyAlignment="1">
      <alignment horizontal="left" vertical="top" wrapText="1"/>
    </xf>
    <xf numFmtId="2" fontId="14" fillId="2" borderId="2" xfId="1" applyNumberFormat="1" applyFont="1" applyFill="1" applyBorder="1" applyAlignment="1">
      <alignment vertical="top" wrapText="1"/>
    </xf>
    <xf numFmtId="2" fontId="14" fillId="2" borderId="3" xfId="1" applyNumberFormat="1" applyFont="1" applyFill="1" applyBorder="1" applyAlignment="1">
      <alignment vertical="top" wrapText="1"/>
    </xf>
    <xf numFmtId="2" fontId="14" fillId="2" borderId="4" xfId="1" applyNumberFormat="1" applyFont="1" applyFill="1" applyBorder="1" applyAlignment="1">
      <alignment vertical="top" wrapText="1"/>
    </xf>
    <xf numFmtId="0" fontId="10" fillId="0" borderId="2" xfId="4" applyFont="1" applyBorder="1" applyAlignment="1">
      <alignment horizontal="justify" vertical="top" wrapText="1"/>
    </xf>
    <xf numFmtId="0" fontId="10" fillId="0" borderId="3" xfId="4" applyFont="1" applyBorder="1" applyAlignment="1">
      <alignment horizontal="justify" vertical="top" wrapText="1"/>
    </xf>
    <xf numFmtId="0" fontId="10" fillId="0" borderId="4" xfId="4" applyFont="1" applyBorder="1" applyAlignment="1">
      <alignment horizontal="justify" vertical="top" wrapText="1"/>
    </xf>
    <xf numFmtId="0" fontId="9" fillId="2" borderId="2" xfId="1" applyFont="1" applyFill="1" applyBorder="1" applyAlignment="1">
      <alignment horizontal="justify" vertical="top" wrapText="1"/>
    </xf>
    <xf numFmtId="0" fontId="9" fillId="2" borderId="3" xfId="1" applyFont="1" applyFill="1" applyBorder="1" applyAlignment="1">
      <alignment horizontal="justify" vertical="top" wrapText="1"/>
    </xf>
    <xf numFmtId="0" fontId="9" fillId="2" borderId="4" xfId="1" applyFont="1" applyFill="1" applyBorder="1" applyAlignment="1">
      <alignment horizontal="justify" vertical="top" wrapText="1"/>
    </xf>
    <xf numFmtId="1" fontId="2" fillId="0" borderId="8" xfId="0" applyNumberFormat="1" applyFont="1" applyBorder="1" applyAlignment="1">
      <alignment horizontal="right" vertical="center"/>
    </xf>
    <xf numFmtId="1" fontId="2" fillId="0" borderId="9"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2" xfId="0" applyNumberFormat="1" applyFont="1" applyBorder="1" applyAlignment="1">
      <alignment horizontal="right" vertical="center"/>
    </xf>
    <xf numFmtId="1" fontId="2" fillId="0" borderId="3" xfId="0" applyNumberFormat="1" applyFont="1" applyBorder="1" applyAlignment="1">
      <alignment horizontal="right" vertical="center"/>
    </xf>
    <xf numFmtId="1" fontId="2" fillId="0" borderId="4" xfId="0" applyNumberFormat="1" applyFont="1" applyBorder="1" applyAlignment="1">
      <alignment horizontal="right" vertical="center"/>
    </xf>
    <xf numFmtId="0" fontId="2" fillId="0" borderId="1" xfId="0" applyFont="1" applyBorder="1" applyAlignment="1">
      <alignment horizontal="righ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1" fontId="2" fillId="0" borderId="2"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6" fillId="0" borderId="3" xfId="0" applyFont="1" applyBorder="1" applyAlignment="1">
      <alignment horizontal="right" wrapText="1"/>
    </xf>
    <xf numFmtId="0" fontId="16" fillId="0" borderId="4" xfId="0" applyFont="1" applyBorder="1" applyAlignment="1">
      <alignment horizontal="right" wrapText="1"/>
    </xf>
    <xf numFmtId="0" fontId="16" fillId="0" borderId="2" xfId="0" applyFont="1" applyBorder="1" applyAlignment="1">
      <alignment horizontal="righ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3" fillId="0" borderId="0" xfId="0" applyFont="1" applyBorder="1" applyAlignment="1">
      <alignment horizontal="center" vertical="center" wrapText="1"/>
    </xf>
    <xf numFmtId="0" fontId="36" fillId="2" borderId="2" xfId="1" applyFont="1" applyFill="1" applyBorder="1" applyAlignment="1">
      <alignment horizontal="left" vertical="center" wrapText="1"/>
    </xf>
    <xf numFmtId="0" fontId="36" fillId="2" borderId="3" xfId="1" applyFont="1" applyFill="1" applyBorder="1" applyAlignment="1">
      <alignment horizontal="left" vertical="center" wrapText="1"/>
    </xf>
  </cellXfs>
  <cellStyles count="6">
    <cellStyle name="Normal" xfId="0" builtinId="0"/>
    <cellStyle name="Normal 13" xfId="5"/>
    <cellStyle name="Normal 16" xfId="1"/>
    <cellStyle name="Normal 17 2" xfId="4"/>
    <cellStyle name="Normal 2 4" xfId="2"/>
    <cellStyle name="Normal 5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314074</xdr:colOff>
      <xdr:row>0</xdr:row>
      <xdr:rowOff>416081</xdr:rowOff>
    </xdr:from>
    <xdr:to>
      <xdr:col>15</xdr:col>
      <xdr:colOff>360440</xdr:colOff>
      <xdr:row>2</xdr:row>
      <xdr:rowOff>305529</xdr:rowOff>
    </xdr:to>
    <xdr:pic>
      <xdr:nvPicPr>
        <xdr:cNvPr id="2" name="Picture 1" descr="RMC_LOGO.jpg">
          <a:extLst>
            <a:ext uri="{FF2B5EF4-FFF2-40B4-BE49-F238E27FC236}">
              <a16:creationId xmlns="" xmlns:a16="http://schemas.microsoft.com/office/drawing/2014/main" id="{89434F99-D2B6-4880-B06B-94F73BEFFC99}"/>
            </a:ext>
          </a:extLst>
        </xdr:cNvPr>
        <xdr:cNvPicPr>
          <a:picLocks noChangeAspect="1"/>
        </xdr:cNvPicPr>
      </xdr:nvPicPr>
      <xdr:blipFill>
        <a:blip xmlns:r="http://schemas.openxmlformats.org/officeDocument/2006/relationships" r:embed="rId1" cstate="print"/>
        <a:stretch>
          <a:fillRect/>
        </a:stretch>
      </xdr:blipFill>
      <xdr:spPr>
        <a:xfrm>
          <a:off x="13496674" y="416081"/>
          <a:ext cx="655966" cy="870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ard%2033\REVISED%20ESTIMATE%20WITH%20BOQ\PCC%20ROAD%20PAWA%20TOLI%20MAHESH%20W.N.33%20-%20Cop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9">
          <cell r="G9">
            <v>43.9</v>
          </cell>
          <cell r="H9" t="str">
            <v>m3</v>
          </cell>
          <cell r="I9">
            <v>153.84</v>
          </cell>
        </row>
        <row r="14">
          <cell r="H14" t="str">
            <v>m3</v>
          </cell>
          <cell r="I14">
            <v>415.58</v>
          </cell>
        </row>
        <row r="19">
          <cell r="I19">
            <v>1438.96</v>
          </cell>
        </row>
        <row r="23">
          <cell r="I23">
            <v>4858.76</v>
          </cell>
        </row>
        <row r="27">
          <cell r="I27">
            <v>184.61</v>
          </cell>
        </row>
        <row r="35">
          <cell r="C35" t="str">
            <v>Add 12% GST</v>
          </cell>
        </row>
        <row r="36">
          <cell r="C36" t="str">
            <v>Total</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
  <sheetViews>
    <sheetView workbookViewId="0">
      <selection activeCell="B6" sqref="B6"/>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3.25" customHeight="1">
      <c r="A3" s="109" t="s">
        <v>2</v>
      </c>
      <c r="B3" s="110"/>
      <c r="C3" s="110"/>
      <c r="D3" s="110"/>
      <c r="E3" s="110"/>
      <c r="F3" s="111"/>
    </row>
    <row r="4" spans="1:6">
      <c r="A4" s="2" t="s">
        <v>3</v>
      </c>
      <c r="B4" s="2" t="s">
        <v>4</v>
      </c>
      <c r="C4" s="2" t="s">
        <v>5</v>
      </c>
      <c r="D4" s="2" t="s">
        <v>6</v>
      </c>
      <c r="E4" s="2" t="s">
        <v>7</v>
      </c>
      <c r="F4" s="2" t="s">
        <v>8</v>
      </c>
    </row>
    <row r="5" spans="1:6" ht="135">
      <c r="A5" s="3">
        <v>1</v>
      </c>
      <c r="B5" s="4" t="s">
        <v>9</v>
      </c>
      <c r="C5" s="4">
        <v>1.359</v>
      </c>
      <c r="D5" s="4" t="s">
        <v>10</v>
      </c>
      <c r="E5" s="4">
        <v>139.58000000000001</v>
      </c>
      <c r="F5" s="4">
        <f>C5*E5</f>
        <v>189.68922000000001</v>
      </c>
    </row>
    <row r="6" spans="1:6" ht="135">
      <c r="A6" s="3">
        <v>2</v>
      </c>
      <c r="B6" s="4" t="s">
        <v>11</v>
      </c>
      <c r="C6" s="4">
        <v>0.17</v>
      </c>
      <c r="D6" s="4" t="s">
        <v>12</v>
      </c>
      <c r="E6" s="4">
        <v>415.58</v>
      </c>
      <c r="F6" s="4">
        <f t="shared" ref="F6:F23" si="0">C6*E6</f>
        <v>70.648600000000002</v>
      </c>
    </row>
    <row r="7" spans="1:6" ht="135">
      <c r="A7" s="3">
        <v>3</v>
      </c>
      <c r="B7" s="4" t="s">
        <v>13</v>
      </c>
      <c r="C7" s="4">
        <v>2.23</v>
      </c>
      <c r="D7" s="4" t="s">
        <v>14</v>
      </c>
      <c r="E7" s="4">
        <v>322.35000000000002</v>
      </c>
      <c r="F7" s="4">
        <f t="shared" si="0"/>
        <v>718.84050000000002</v>
      </c>
    </row>
    <row r="8" spans="1:6" ht="105">
      <c r="A8" s="3">
        <v>4</v>
      </c>
      <c r="B8" s="4" t="s">
        <v>15</v>
      </c>
      <c r="C8" s="4">
        <v>0.95799999999999996</v>
      </c>
      <c r="D8" s="4" t="s">
        <v>12</v>
      </c>
      <c r="E8" s="4">
        <v>3460.94</v>
      </c>
      <c r="F8" s="4">
        <f t="shared" si="0"/>
        <v>3315.58052</v>
      </c>
    </row>
    <row r="9" spans="1:6" ht="105">
      <c r="A9" s="3">
        <v>5</v>
      </c>
      <c r="B9" s="4" t="s">
        <v>16</v>
      </c>
      <c r="C9" s="4">
        <v>1.0469999999999999</v>
      </c>
      <c r="D9" s="4" t="s">
        <v>12</v>
      </c>
      <c r="E9" s="4">
        <v>3460.94</v>
      </c>
      <c r="F9" s="4">
        <f t="shared" si="0"/>
        <v>3623.6041799999998</v>
      </c>
    </row>
    <row r="10" spans="1:6" ht="75">
      <c r="A10" s="3">
        <v>6</v>
      </c>
      <c r="B10" s="4" t="s">
        <v>17</v>
      </c>
      <c r="C10" s="4">
        <v>6.87</v>
      </c>
      <c r="D10" s="4" t="s">
        <v>14</v>
      </c>
      <c r="E10" s="4">
        <v>184.61</v>
      </c>
      <c r="F10" s="4">
        <f t="shared" si="0"/>
        <v>1268.2707</v>
      </c>
    </row>
    <row r="11" spans="1:6" ht="135">
      <c r="A11" s="3">
        <v>7</v>
      </c>
      <c r="B11" s="4" t="s">
        <v>18</v>
      </c>
      <c r="C11" s="4">
        <v>6.7969999999999997</v>
      </c>
      <c r="D11" s="4" t="s">
        <v>12</v>
      </c>
      <c r="E11" s="4">
        <v>118.49</v>
      </c>
      <c r="F11" s="4">
        <f t="shared" si="0"/>
        <v>805.37652999999989</v>
      </c>
    </row>
    <row r="12" spans="1:6" ht="150">
      <c r="A12" s="3">
        <v>8</v>
      </c>
      <c r="B12" s="4" t="s">
        <v>19</v>
      </c>
      <c r="C12" s="4">
        <v>676.59</v>
      </c>
      <c r="D12" s="4" t="s">
        <v>20</v>
      </c>
      <c r="E12" s="4">
        <v>123.5164</v>
      </c>
      <c r="F12" s="4">
        <f t="shared" si="0"/>
        <v>83569.961076000007</v>
      </c>
    </row>
    <row r="13" spans="1:6" ht="105">
      <c r="A13" s="3">
        <v>9</v>
      </c>
      <c r="B13" s="4" t="s">
        <v>21</v>
      </c>
      <c r="C13" s="4">
        <v>231</v>
      </c>
      <c r="D13" s="4" t="s">
        <v>20</v>
      </c>
      <c r="E13" s="4">
        <v>67.877600000000001</v>
      </c>
      <c r="F13" s="4">
        <f t="shared" si="0"/>
        <v>15679.7256</v>
      </c>
    </row>
    <row r="14" spans="1:6" ht="150">
      <c r="A14" s="3">
        <v>10</v>
      </c>
      <c r="B14" s="4" t="s">
        <v>22</v>
      </c>
      <c r="C14" s="4">
        <v>64</v>
      </c>
      <c r="D14" s="4" t="s">
        <v>23</v>
      </c>
      <c r="E14" s="4">
        <v>391.12080000000003</v>
      </c>
      <c r="F14" s="4">
        <f t="shared" si="0"/>
        <v>25031.731200000002</v>
      </c>
    </row>
    <row r="15" spans="1:6" ht="300">
      <c r="A15" s="3">
        <v>11</v>
      </c>
      <c r="B15" s="4" t="s">
        <v>24</v>
      </c>
      <c r="C15" s="4">
        <v>20.446000000000002</v>
      </c>
      <c r="D15" s="4" t="s">
        <v>14</v>
      </c>
      <c r="E15" s="4">
        <v>582.90539999999999</v>
      </c>
      <c r="F15" s="4">
        <f t="shared" si="0"/>
        <v>11918.083808400001</v>
      </c>
    </row>
    <row r="16" spans="1:6" ht="120">
      <c r="A16" s="3">
        <v>12</v>
      </c>
      <c r="B16" s="4" t="s">
        <v>25</v>
      </c>
      <c r="C16" s="4">
        <v>20.446000000000002</v>
      </c>
      <c r="D16" s="4" t="s">
        <v>26</v>
      </c>
      <c r="E16" s="4">
        <v>53.49</v>
      </c>
      <c r="F16" s="4">
        <f t="shared" si="0"/>
        <v>1093.6565400000002</v>
      </c>
    </row>
    <row r="17" spans="1:6" ht="90">
      <c r="A17" s="3">
        <v>13</v>
      </c>
      <c r="B17" s="4" t="s">
        <v>27</v>
      </c>
      <c r="C17" s="4">
        <v>20.446000000000002</v>
      </c>
      <c r="D17" s="4" t="s">
        <v>26</v>
      </c>
      <c r="E17" s="4">
        <v>61.9</v>
      </c>
      <c r="F17" s="4">
        <f t="shared" si="0"/>
        <v>1265.6074000000001</v>
      </c>
    </row>
    <row r="18" spans="1:6" ht="60">
      <c r="A18" s="3">
        <v>14</v>
      </c>
      <c r="B18" s="4" t="s">
        <v>28</v>
      </c>
      <c r="C18" s="4">
        <v>14.87</v>
      </c>
      <c r="D18" s="4" t="s">
        <v>29</v>
      </c>
      <c r="E18" s="4">
        <v>877.72</v>
      </c>
      <c r="F18" s="4">
        <f t="shared" si="0"/>
        <v>13051.696399999999</v>
      </c>
    </row>
    <row r="19" spans="1:6">
      <c r="A19" s="3">
        <v>15</v>
      </c>
      <c r="B19" s="4" t="s">
        <v>30</v>
      </c>
      <c r="C19" s="4"/>
      <c r="D19" s="4"/>
      <c r="E19" s="4"/>
      <c r="F19" s="4"/>
    </row>
    <row r="20" spans="1:6">
      <c r="A20" s="5" t="s">
        <v>31</v>
      </c>
      <c r="B20" s="4" t="s">
        <v>32</v>
      </c>
      <c r="C20" s="4">
        <v>7.9029999999999996</v>
      </c>
      <c r="D20" s="4" t="s">
        <v>33</v>
      </c>
      <c r="E20" s="4">
        <v>786.44</v>
      </c>
      <c r="F20" s="4">
        <f t="shared" si="0"/>
        <v>6215.2353199999998</v>
      </c>
    </row>
    <row r="21" spans="1:6">
      <c r="A21" s="5" t="s">
        <v>34</v>
      </c>
      <c r="B21" s="4" t="s">
        <v>35</v>
      </c>
      <c r="C21" s="4">
        <v>1.8620000000000001</v>
      </c>
      <c r="D21" s="4" t="s">
        <v>33</v>
      </c>
      <c r="E21" s="4">
        <v>436.52</v>
      </c>
      <c r="F21" s="4">
        <f t="shared" si="0"/>
        <v>812.80024000000003</v>
      </c>
    </row>
    <row r="22" spans="1:6">
      <c r="A22" s="5" t="s">
        <v>36</v>
      </c>
      <c r="B22" s="4" t="s">
        <v>37</v>
      </c>
      <c r="C22" s="4">
        <v>7.2999999999999995E-2</v>
      </c>
      <c r="D22" s="4" t="s">
        <v>38</v>
      </c>
      <c r="E22" s="4">
        <v>636</v>
      </c>
      <c r="F22" s="4">
        <f t="shared" si="0"/>
        <v>46.427999999999997</v>
      </c>
    </row>
    <row r="23" spans="1:6">
      <c r="A23" s="5" t="s">
        <v>39</v>
      </c>
      <c r="B23" s="4" t="s">
        <v>40</v>
      </c>
      <c r="C23" s="4">
        <v>2</v>
      </c>
      <c r="D23" s="4" t="s">
        <v>41</v>
      </c>
      <c r="E23" s="4">
        <v>9500</v>
      </c>
      <c r="F23" s="4">
        <f t="shared" si="0"/>
        <v>19000</v>
      </c>
    </row>
    <row r="24" spans="1:6">
      <c r="A24" s="4"/>
      <c r="B24" s="4"/>
      <c r="C24" s="4"/>
      <c r="D24" s="4"/>
      <c r="E24" s="4" t="s">
        <v>42</v>
      </c>
      <c r="F24" s="4">
        <f>SUM(F5:F23)</f>
        <v>187676.93583440004</v>
      </c>
    </row>
    <row r="25" spans="1:6" ht="30">
      <c r="A25" s="5"/>
      <c r="B25" s="6"/>
      <c r="C25" s="7"/>
      <c r="D25" s="3"/>
      <c r="E25" s="4" t="s">
        <v>43</v>
      </c>
      <c r="F25" s="4">
        <f>F24*12/100</f>
        <v>22521.232300128006</v>
      </c>
    </row>
    <row r="26" spans="1:6">
      <c r="A26" s="5"/>
      <c r="B26" s="6"/>
      <c r="C26" s="7"/>
      <c r="D26" s="3"/>
      <c r="E26" s="4"/>
      <c r="F26" s="4">
        <f>F25+F24</f>
        <v>210198.16813452804</v>
      </c>
    </row>
    <row r="27" spans="1:6" ht="30">
      <c r="A27" s="5"/>
      <c r="B27" s="6"/>
      <c r="C27" s="7"/>
      <c r="D27" s="3"/>
      <c r="E27" s="4" t="s">
        <v>44</v>
      </c>
      <c r="F27" s="4">
        <f>F26*1/100</f>
        <v>2101.9816813452803</v>
      </c>
    </row>
    <row r="28" spans="1:6">
      <c r="A28" s="5"/>
      <c r="B28" s="6"/>
      <c r="C28" s="7"/>
      <c r="D28" s="3"/>
      <c r="E28" s="4" t="s">
        <v>42</v>
      </c>
      <c r="F28" s="4">
        <f>F27+F26</f>
        <v>212300.14981587333</v>
      </c>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ColWidth="9.140625" defaultRowHeight="15"/>
  <cols>
    <col min="1" max="1" width="9.5703125" style="8" customWidth="1"/>
    <col min="2" max="2" width="50.5703125" style="9" customWidth="1"/>
    <col min="3" max="3" width="9.140625" style="1"/>
    <col min="4" max="4" width="9.140625" style="10"/>
    <col min="5" max="5" width="9.140625" style="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8.4" customHeight="1">
      <c r="A3" s="109" t="s">
        <v>156</v>
      </c>
      <c r="B3" s="110"/>
      <c r="C3" s="110"/>
      <c r="D3" s="110"/>
      <c r="E3" s="110"/>
      <c r="F3" s="111"/>
    </row>
    <row r="4" spans="1:6">
      <c r="A4" s="2" t="s">
        <v>3</v>
      </c>
      <c r="B4" s="2" t="s">
        <v>4</v>
      </c>
      <c r="C4" s="2" t="s">
        <v>5</v>
      </c>
      <c r="D4" s="2" t="s">
        <v>6</v>
      </c>
      <c r="E4" s="2" t="s">
        <v>7</v>
      </c>
      <c r="F4" s="2" t="s">
        <v>8</v>
      </c>
    </row>
    <row r="5" spans="1:6" ht="126">
      <c r="A5" s="55" t="s">
        <v>157</v>
      </c>
      <c r="B5" s="56" t="s">
        <v>158</v>
      </c>
      <c r="C5" s="57">
        <v>37.81</v>
      </c>
      <c r="D5" s="58" t="s">
        <v>159</v>
      </c>
      <c r="E5" s="2">
        <v>139.58000000000001</v>
      </c>
      <c r="F5" s="59">
        <v>5277.52</v>
      </c>
    </row>
    <row r="6" spans="1:6" ht="110.25">
      <c r="A6" s="55" t="s">
        <v>88</v>
      </c>
      <c r="B6" s="56" t="s">
        <v>160</v>
      </c>
      <c r="C6" s="57">
        <v>3.54</v>
      </c>
      <c r="D6" s="58" t="s">
        <v>159</v>
      </c>
      <c r="E6" s="2">
        <v>415.58</v>
      </c>
      <c r="F6" s="59">
        <v>1471.15</v>
      </c>
    </row>
    <row r="7" spans="1:6" ht="94.5">
      <c r="A7" s="55" t="s">
        <v>89</v>
      </c>
      <c r="B7" s="56" t="s">
        <v>161</v>
      </c>
      <c r="C7" s="57">
        <v>5.81</v>
      </c>
      <c r="D7" s="58" t="s">
        <v>159</v>
      </c>
      <c r="E7" s="2">
        <v>1438.96</v>
      </c>
      <c r="F7" s="59">
        <v>8360.3575999999994</v>
      </c>
    </row>
    <row r="8" spans="1:6" ht="141.75">
      <c r="A8" s="55" t="s">
        <v>162</v>
      </c>
      <c r="B8" s="56" t="s">
        <v>163</v>
      </c>
      <c r="C8" s="57">
        <v>15.58</v>
      </c>
      <c r="D8" s="58" t="s">
        <v>159</v>
      </c>
      <c r="E8" s="2">
        <v>5891.97</v>
      </c>
      <c r="F8" s="59">
        <v>91796.89</v>
      </c>
    </row>
    <row r="9" spans="1:6" ht="94.5">
      <c r="A9" s="55" t="s">
        <v>164</v>
      </c>
      <c r="B9" s="56" t="s">
        <v>165</v>
      </c>
      <c r="C9" s="57">
        <v>18.59</v>
      </c>
      <c r="D9" s="58" t="s">
        <v>159</v>
      </c>
      <c r="E9" s="2">
        <v>6092.63</v>
      </c>
      <c r="F9" s="59">
        <v>113261.99</v>
      </c>
    </row>
    <row r="10" spans="1:6" ht="141.75">
      <c r="A10" s="55" t="s">
        <v>166</v>
      </c>
      <c r="B10" s="56" t="s">
        <v>167</v>
      </c>
      <c r="C10" s="57">
        <v>1.2080000000000002</v>
      </c>
      <c r="D10" s="58" t="s">
        <v>168</v>
      </c>
      <c r="E10" s="2">
        <v>79086.94</v>
      </c>
      <c r="F10" s="59">
        <v>95537.023520000017</v>
      </c>
    </row>
    <row r="11" spans="1:6" ht="15.75">
      <c r="A11" s="55"/>
      <c r="B11" s="56" t="s">
        <v>169</v>
      </c>
      <c r="C11" s="57">
        <v>1.8119999999999998</v>
      </c>
      <c r="D11" s="58" t="s">
        <v>168</v>
      </c>
      <c r="E11" s="2">
        <v>77259.94</v>
      </c>
      <c r="F11" s="59">
        <v>139995.01127999998</v>
      </c>
    </row>
    <row r="12" spans="1:6" ht="126">
      <c r="A12" s="55" t="s">
        <v>170</v>
      </c>
      <c r="B12" s="56" t="s">
        <v>171</v>
      </c>
      <c r="C12" s="57">
        <v>2.83</v>
      </c>
      <c r="D12" s="58" t="s">
        <v>159</v>
      </c>
      <c r="E12" s="2">
        <v>2873.93</v>
      </c>
      <c r="F12" s="59">
        <v>8133.22</v>
      </c>
    </row>
    <row r="13" spans="1:6" ht="78.75">
      <c r="A13" s="55" t="s">
        <v>172</v>
      </c>
      <c r="B13" s="56" t="s">
        <v>173</v>
      </c>
      <c r="C13" s="57">
        <v>0.96</v>
      </c>
      <c r="D13" s="58" t="s">
        <v>159</v>
      </c>
      <c r="E13" s="2">
        <v>4492.3599999999997</v>
      </c>
      <c r="F13" s="59">
        <v>4312.67</v>
      </c>
    </row>
    <row r="14" spans="1:6" ht="78.75">
      <c r="A14" s="55" t="s">
        <v>174</v>
      </c>
      <c r="B14" s="56" t="s">
        <v>175</v>
      </c>
      <c r="C14" s="57">
        <v>40.33</v>
      </c>
      <c r="D14" s="58" t="s">
        <v>176</v>
      </c>
      <c r="E14" s="2">
        <v>242.19</v>
      </c>
      <c r="F14" s="59">
        <v>9767.52</v>
      </c>
    </row>
    <row r="15" spans="1:6" ht="47.25">
      <c r="A15" s="55" t="s">
        <v>177</v>
      </c>
      <c r="B15" s="56" t="s">
        <v>178</v>
      </c>
      <c r="C15" s="57">
        <v>40.33</v>
      </c>
      <c r="D15" s="58" t="s">
        <v>176</v>
      </c>
      <c r="E15" s="2">
        <v>51.66</v>
      </c>
      <c r="F15" s="59">
        <v>2083.4499999999998</v>
      </c>
    </row>
    <row r="16" spans="1:6" ht="63">
      <c r="A16" s="55" t="s">
        <v>179</v>
      </c>
      <c r="B16" s="56" t="s">
        <v>180</v>
      </c>
      <c r="C16" s="57">
        <v>163.47999999999999</v>
      </c>
      <c r="D16" s="58" t="s">
        <v>176</v>
      </c>
      <c r="E16" s="2">
        <v>184.61</v>
      </c>
      <c r="F16" s="59">
        <v>24447.9</v>
      </c>
    </row>
    <row r="17" spans="1:6" ht="15.75">
      <c r="A17" s="55">
        <v>12</v>
      </c>
      <c r="B17" s="56" t="s">
        <v>181</v>
      </c>
      <c r="C17" s="57"/>
      <c r="D17" s="58"/>
      <c r="E17" s="2"/>
      <c r="F17" s="59"/>
    </row>
    <row r="18" spans="1:6" ht="17.25">
      <c r="A18" s="55" t="s">
        <v>182</v>
      </c>
      <c r="B18" s="56" t="s">
        <v>183</v>
      </c>
      <c r="C18" s="57">
        <v>16.309999999999999</v>
      </c>
      <c r="D18" s="58" t="s">
        <v>184</v>
      </c>
      <c r="E18" s="2">
        <v>786.44</v>
      </c>
      <c r="F18" s="59">
        <f>ROUND(C18*E18,2)</f>
        <v>12826.84</v>
      </c>
    </row>
    <row r="19" spans="1:6" ht="17.25">
      <c r="A19" s="55" t="s">
        <v>185</v>
      </c>
      <c r="B19" s="56" t="s">
        <v>186</v>
      </c>
      <c r="C19" s="57">
        <v>3.54</v>
      </c>
      <c r="D19" s="58" t="s">
        <v>184</v>
      </c>
      <c r="E19" s="2">
        <v>319.88</v>
      </c>
      <c r="F19" s="59">
        <f>ROUND(C19*E19,2)</f>
        <v>1132.3800000000001</v>
      </c>
    </row>
    <row r="20" spans="1:6" ht="17.25">
      <c r="A20" s="55" t="s">
        <v>187</v>
      </c>
      <c r="B20" s="56" t="s">
        <v>188</v>
      </c>
      <c r="C20" s="57">
        <v>8.64</v>
      </c>
      <c r="D20" s="58" t="s">
        <v>184</v>
      </c>
      <c r="E20" s="2">
        <v>721.18</v>
      </c>
      <c r="F20" s="59">
        <f>ROUND(C20*E20,2)</f>
        <v>6231</v>
      </c>
    </row>
    <row r="21" spans="1:6" ht="17.25">
      <c r="A21" s="55" t="s">
        <v>189</v>
      </c>
      <c r="B21" s="56" t="s">
        <v>190</v>
      </c>
      <c r="C21" s="57">
        <v>30.25</v>
      </c>
      <c r="D21" s="58" t="s">
        <v>184</v>
      </c>
      <c r="E21" s="2">
        <v>436.52</v>
      </c>
      <c r="F21" s="59">
        <f>ROUND(C21*E21,2)</f>
        <v>13204.73</v>
      </c>
    </row>
    <row r="22" spans="1:6" ht="17.25">
      <c r="A22" s="55" t="s">
        <v>191</v>
      </c>
      <c r="B22" s="56" t="s">
        <v>192</v>
      </c>
      <c r="C22" s="57">
        <v>37.81</v>
      </c>
      <c r="D22" s="58" t="s">
        <v>184</v>
      </c>
      <c r="E22" s="57">
        <v>177.1</v>
      </c>
      <c r="F22" s="59">
        <f>ROUND(C22*E22,2)</f>
        <v>6696.15</v>
      </c>
    </row>
    <row r="23" spans="1:6">
      <c r="A23" s="5"/>
      <c r="B23" s="6"/>
      <c r="C23" s="7"/>
      <c r="D23" s="3"/>
      <c r="E23" s="7" t="s">
        <v>42</v>
      </c>
      <c r="F23" s="60">
        <f>SUM(F5:F22)</f>
        <v>544535.80240000004</v>
      </c>
    </row>
    <row r="24" spans="1:6">
      <c r="A24" s="141" t="s">
        <v>193</v>
      </c>
      <c r="B24" s="142"/>
      <c r="C24" s="142"/>
      <c r="D24" s="142"/>
      <c r="E24" s="143"/>
      <c r="F24" s="59">
        <f>ROUND((F23*12%),2)</f>
        <v>65344.3</v>
      </c>
    </row>
    <row r="25" spans="1:6">
      <c r="A25" s="138" t="s">
        <v>194</v>
      </c>
      <c r="B25" s="139"/>
      <c r="C25" s="139"/>
      <c r="D25" s="139"/>
      <c r="E25" s="140"/>
      <c r="F25" s="59">
        <f>F23+F24</f>
        <v>609880.10240000009</v>
      </c>
    </row>
    <row r="26" spans="1:6">
      <c r="A26" s="138" t="s">
        <v>195</v>
      </c>
      <c r="B26" s="139"/>
      <c r="C26" s="139"/>
      <c r="D26" s="139"/>
      <c r="E26" s="140"/>
      <c r="F26" s="59">
        <f>ROUND((F25*1%),2)</f>
        <v>6098.8</v>
      </c>
    </row>
    <row r="27" spans="1:6">
      <c r="A27" s="138" t="s">
        <v>196</v>
      </c>
      <c r="B27" s="139"/>
      <c r="C27" s="139"/>
      <c r="D27" s="139"/>
      <c r="E27" s="140"/>
      <c r="F27" s="59">
        <f>F25+F26</f>
        <v>615978.90240000014</v>
      </c>
    </row>
    <row r="28" spans="1:6" ht="23.65" customHeight="1">
      <c r="A28" s="141" t="s">
        <v>197</v>
      </c>
      <c r="B28" s="142"/>
      <c r="C28" s="142"/>
      <c r="D28" s="142"/>
      <c r="E28" s="143"/>
      <c r="F28" s="61">
        <f>ROUND((F27),0)</f>
        <v>615979</v>
      </c>
    </row>
  </sheetData>
  <mergeCells count="8">
    <mergeCell ref="A27:E27"/>
    <mergeCell ref="A28:E28"/>
    <mergeCell ref="A1:F1"/>
    <mergeCell ref="A2:F2"/>
    <mergeCell ref="A3:F3"/>
    <mergeCell ref="A24:E24"/>
    <mergeCell ref="A25:E25"/>
    <mergeCell ref="A26:E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0"/>
  <sheetViews>
    <sheetView topLeftCell="A16"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62.25" customHeight="1">
      <c r="A3" s="109" t="s">
        <v>198</v>
      </c>
      <c r="B3" s="110"/>
      <c r="C3" s="110"/>
      <c r="D3" s="110"/>
      <c r="E3" s="110"/>
      <c r="F3" s="111"/>
    </row>
    <row r="4" spans="1:6">
      <c r="A4" s="2" t="s">
        <v>3</v>
      </c>
      <c r="B4" s="2" t="s">
        <v>4</v>
      </c>
      <c r="C4" s="2" t="s">
        <v>5</v>
      </c>
      <c r="D4" s="2" t="s">
        <v>6</v>
      </c>
      <c r="E4" s="2" t="s">
        <v>7</v>
      </c>
      <c r="F4" s="2" t="s">
        <v>8</v>
      </c>
    </row>
    <row r="5" spans="1:6" ht="120">
      <c r="A5" s="14" t="s">
        <v>199</v>
      </c>
      <c r="B5" s="4" t="s">
        <v>63</v>
      </c>
      <c r="C5" s="4">
        <v>43.46</v>
      </c>
      <c r="D5" s="4" t="s">
        <v>33</v>
      </c>
      <c r="E5" s="4">
        <v>153.84</v>
      </c>
      <c r="F5" s="4">
        <f t="shared" ref="F5:F9" si="0">C5*E5</f>
        <v>6685.8864000000003</v>
      </c>
    </row>
    <row r="6" spans="1:6" ht="105">
      <c r="A6" s="4" t="s">
        <v>88</v>
      </c>
      <c r="B6" s="4" t="s">
        <v>65</v>
      </c>
      <c r="C6" s="4">
        <v>13.88</v>
      </c>
      <c r="D6" s="4" t="s">
        <v>33</v>
      </c>
      <c r="E6" s="4">
        <v>415.58</v>
      </c>
      <c r="F6" s="4">
        <f t="shared" si="0"/>
        <v>5768.2503999999999</v>
      </c>
    </row>
    <row r="7" spans="1:6" ht="90">
      <c r="A7" s="4" t="s">
        <v>89</v>
      </c>
      <c r="B7" s="4" t="s">
        <v>67</v>
      </c>
      <c r="C7" s="4">
        <v>23.09</v>
      </c>
      <c r="D7" s="4" t="s">
        <v>33</v>
      </c>
      <c r="E7" s="4">
        <v>1438.96</v>
      </c>
      <c r="F7" s="4">
        <f t="shared" si="0"/>
        <v>33225.5864</v>
      </c>
    </row>
    <row r="8" spans="1:6" ht="135">
      <c r="A8" s="4" t="s">
        <v>90</v>
      </c>
      <c r="B8" s="4" t="s">
        <v>91</v>
      </c>
      <c r="C8" s="4">
        <v>23.79</v>
      </c>
      <c r="D8" s="4" t="s">
        <v>33</v>
      </c>
      <c r="E8" s="4">
        <v>4858.76</v>
      </c>
      <c r="F8" s="4">
        <f t="shared" si="0"/>
        <v>115589.9004</v>
      </c>
    </row>
    <row r="9" spans="1:6" ht="45">
      <c r="A9" s="4" t="s">
        <v>92</v>
      </c>
      <c r="B9" s="4" t="s">
        <v>93</v>
      </c>
      <c r="C9" s="4">
        <v>13.01</v>
      </c>
      <c r="D9" s="4" t="s">
        <v>52</v>
      </c>
      <c r="E9" s="4">
        <v>184.61</v>
      </c>
      <c r="F9" s="4">
        <f t="shared" si="0"/>
        <v>2401.7761</v>
      </c>
    </row>
    <row r="10" spans="1:6">
      <c r="A10" s="3">
        <v>6</v>
      </c>
      <c r="B10" s="4" t="s">
        <v>30</v>
      </c>
      <c r="C10" s="4"/>
      <c r="D10" s="4"/>
      <c r="E10" s="4"/>
      <c r="F10" s="4"/>
    </row>
    <row r="11" spans="1:6">
      <c r="A11" s="5" t="s">
        <v>31</v>
      </c>
      <c r="B11" s="4" t="s">
        <v>32</v>
      </c>
      <c r="C11" s="4">
        <v>10.23</v>
      </c>
      <c r="D11" s="4" t="s">
        <v>33</v>
      </c>
      <c r="E11" s="4">
        <v>893.67</v>
      </c>
      <c r="F11" s="4">
        <f t="shared" ref="F11:F15" si="1">C11*E11</f>
        <v>9142.2440999999999</v>
      </c>
    </row>
    <row r="12" spans="1:6">
      <c r="A12" s="5" t="s">
        <v>34</v>
      </c>
      <c r="B12" s="4" t="s">
        <v>81</v>
      </c>
      <c r="C12" s="4">
        <v>13.88</v>
      </c>
      <c r="D12" s="4" t="s">
        <v>33</v>
      </c>
      <c r="E12" s="4">
        <v>363.98</v>
      </c>
      <c r="F12" s="4">
        <f t="shared" si="1"/>
        <v>5052.0424000000003</v>
      </c>
    </row>
    <row r="13" spans="1:6">
      <c r="A13" s="5" t="s">
        <v>36</v>
      </c>
      <c r="B13" s="4" t="s">
        <v>55</v>
      </c>
      <c r="C13" s="4">
        <v>23.09</v>
      </c>
      <c r="D13" s="4" t="s">
        <v>33</v>
      </c>
      <c r="E13" s="4">
        <v>819.59</v>
      </c>
      <c r="F13" s="4">
        <f t="shared" si="1"/>
        <v>18924.3331</v>
      </c>
    </row>
    <row r="14" spans="1:6">
      <c r="A14" s="5" t="s">
        <v>39</v>
      </c>
      <c r="B14" s="4" t="s">
        <v>35</v>
      </c>
      <c r="C14" s="4">
        <v>20.46</v>
      </c>
      <c r="D14" s="4" t="s">
        <v>33</v>
      </c>
      <c r="E14" s="4">
        <v>496.4</v>
      </c>
      <c r="F14" s="4">
        <f t="shared" si="1"/>
        <v>10156.343999999999</v>
      </c>
    </row>
    <row r="15" spans="1:6">
      <c r="A15" s="5" t="s">
        <v>94</v>
      </c>
      <c r="B15" s="4" t="s">
        <v>85</v>
      </c>
      <c r="C15" s="4">
        <v>43.44</v>
      </c>
      <c r="D15" s="4" t="s">
        <v>33</v>
      </c>
      <c r="E15" s="4">
        <v>177.1</v>
      </c>
      <c r="F15" s="4">
        <f t="shared" si="1"/>
        <v>7693.2239999999993</v>
      </c>
    </row>
    <row r="16" spans="1:6">
      <c r="A16" s="4"/>
      <c r="B16" s="4"/>
      <c r="C16" s="4"/>
      <c r="D16" s="4"/>
      <c r="E16" s="4" t="s">
        <v>42</v>
      </c>
      <c r="F16" s="4">
        <f>SUM(F5:F15)</f>
        <v>214639.58729999998</v>
      </c>
    </row>
    <row r="17" spans="1:6" ht="30">
      <c r="A17" s="5"/>
      <c r="B17" s="6"/>
      <c r="C17" s="7"/>
      <c r="D17" s="3"/>
      <c r="E17" s="4" t="s">
        <v>43</v>
      </c>
      <c r="F17" s="4">
        <f>F16*12/100</f>
        <v>25756.750475999997</v>
      </c>
    </row>
    <row r="18" spans="1:6">
      <c r="A18" s="5"/>
      <c r="B18" s="6"/>
      <c r="C18" s="7"/>
      <c r="D18" s="3"/>
      <c r="E18" s="4"/>
      <c r="F18" s="4">
        <f>F17+F16</f>
        <v>240396.33777599997</v>
      </c>
    </row>
    <row r="19" spans="1:6" ht="30">
      <c r="A19" s="5"/>
      <c r="B19" s="6"/>
      <c r="C19" s="7"/>
      <c r="D19" s="3"/>
      <c r="E19" s="4" t="s">
        <v>44</v>
      </c>
      <c r="F19" s="4">
        <f>F18*1/100</f>
        <v>2403.9633777599997</v>
      </c>
    </row>
    <row r="20" spans="1:6">
      <c r="A20" s="5"/>
      <c r="B20" s="6"/>
      <c r="C20" s="7"/>
      <c r="D20" s="3"/>
      <c r="E20" s="4" t="s">
        <v>42</v>
      </c>
      <c r="F20" s="4">
        <f>F19+F18</f>
        <v>242800.30115375997</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5"/>
  <sheetViews>
    <sheetView workbookViewId="0">
      <selection activeCell="C4" sqref="C4"/>
    </sheetView>
  </sheetViews>
  <sheetFormatPr defaultColWidth="9.140625" defaultRowHeight="15"/>
  <cols>
    <col min="1" max="1" width="9.28515625" style="8" bestFit="1" customWidth="1"/>
    <col min="2" max="2" width="45.28515625" style="9" customWidth="1"/>
    <col min="3" max="3" width="9.85546875" style="1" bestFit="1" customWidth="1"/>
    <col min="4" max="4" width="9.140625" style="10"/>
    <col min="5" max="5" width="10.4257812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3.15" customHeight="1">
      <c r="A3" s="112" t="s">
        <v>200</v>
      </c>
      <c r="B3" s="112"/>
      <c r="C3" s="112"/>
      <c r="D3" s="112"/>
      <c r="E3" s="112"/>
      <c r="F3" s="112"/>
    </row>
    <row r="4" spans="1:6">
      <c r="A4" s="2" t="s">
        <v>3</v>
      </c>
      <c r="B4" s="2" t="s">
        <v>4</v>
      </c>
      <c r="C4" s="2" t="s">
        <v>5</v>
      </c>
      <c r="D4" s="2" t="s">
        <v>6</v>
      </c>
      <c r="E4" s="2" t="s">
        <v>7</v>
      </c>
      <c r="F4" s="2" t="s">
        <v>8</v>
      </c>
    </row>
    <row r="5" spans="1:6" ht="94.5">
      <c r="A5" s="55" t="s">
        <v>201</v>
      </c>
      <c r="B5" s="55" t="s">
        <v>202</v>
      </c>
      <c r="C5" s="55">
        <v>1.27</v>
      </c>
      <c r="D5" s="55" t="s">
        <v>159</v>
      </c>
      <c r="E5" s="55">
        <v>878.79</v>
      </c>
      <c r="F5" s="62">
        <v>1116.06</v>
      </c>
    </row>
    <row r="6" spans="1:6" ht="141.75">
      <c r="A6" s="55" t="s">
        <v>203</v>
      </c>
      <c r="B6" s="55" t="s">
        <v>158</v>
      </c>
      <c r="C6" s="55">
        <v>16.59</v>
      </c>
      <c r="D6" s="55" t="s">
        <v>159</v>
      </c>
      <c r="E6" s="55">
        <v>139.58000000000001</v>
      </c>
      <c r="F6" s="62">
        <v>2315.63</v>
      </c>
    </row>
    <row r="7" spans="1:6" ht="110.25">
      <c r="A7" s="55" t="s">
        <v>97</v>
      </c>
      <c r="B7" s="55" t="s">
        <v>160</v>
      </c>
      <c r="C7" s="55">
        <v>1.91</v>
      </c>
      <c r="D7" s="55" t="s">
        <v>159</v>
      </c>
      <c r="E7" s="55">
        <v>415.58</v>
      </c>
      <c r="F7" s="62">
        <v>793.76</v>
      </c>
    </row>
    <row r="8" spans="1:6" ht="110.25">
      <c r="A8" s="55" t="s">
        <v>98</v>
      </c>
      <c r="B8" s="55" t="s">
        <v>161</v>
      </c>
      <c r="C8" s="55">
        <v>3.14</v>
      </c>
      <c r="D8" s="55" t="s">
        <v>159</v>
      </c>
      <c r="E8" s="55">
        <v>1438.96</v>
      </c>
      <c r="F8" s="62">
        <v>4518.33</v>
      </c>
    </row>
    <row r="9" spans="1:6" ht="157.5">
      <c r="A9" s="55" t="s">
        <v>204</v>
      </c>
      <c r="B9" s="55" t="s">
        <v>163</v>
      </c>
      <c r="C9" s="55">
        <v>7.65</v>
      </c>
      <c r="D9" s="55" t="s">
        <v>159</v>
      </c>
      <c r="E9" s="55">
        <v>5891.97</v>
      </c>
      <c r="F9" s="62">
        <v>45073.57</v>
      </c>
    </row>
    <row r="10" spans="1:6" ht="126">
      <c r="A10" s="55" t="s">
        <v>205</v>
      </c>
      <c r="B10" s="55" t="s">
        <v>165</v>
      </c>
      <c r="C10" s="55">
        <v>3.82</v>
      </c>
      <c r="D10" s="55" t="s">
        <v>159</v>
      </c>
      <c r="E10" s="55">
        <v>6092.63</v>
      </c>
      <c r="F10" s="62">
        <v>23273.85</v>
      </c>
    </row>
    <row r="11" spans="1:6" ht="157.5">
      <c r="A11" s="55" t="s">
        <v>206</v>
      </c>
      <c r="B11" s="55" t="s">
        <v>207</v>
      </c>
      <c r="C11" s="55">
        <v>0.36399999999999999</v>
      </c>
      <c r="D11" s="55" t="s">
        <v>168</v>
      </c>
      <c r="E11" s="55">
        <v>79086.94</v>
      </c>
      <c r="F11" s="62">
        <v>28787.65</v>
      </c>
    </row>
    <row r="12" spans="1:6" ht="31.5">
      <c r="A12" s="55" t="s">
        <v>75</v>
      </c>
      <c r="B12" s="55" t="s">
        <v>208</v>
      </c>
      <c r="C12" s="55">
        <v>0.54700000000000004</v>
      </c>
      <c r="D12" s="55" t="s">
        <v>168</v>
      </c>
      <c r="E12" s="55">
        <v>77259.94</v>
      </c>
      <c r="F12" s="62">
        <v>42261.19</v>
      </c>
    </row>
    <row r="13" spans="1:6" ht="78.75">
      <c r="A13" s="55" t="s">
        <v>77</v>
      </c>
      <c r="B13" s="55" t="s">
        <v>180</v>
      </c>
      <c r="C13" s="55">
        <v>62.73</v>
      </c>
      <c r="D13" s="55" t="s">
        <v>176</v>
      </c>
      <c r="E13" s="55">
        <v>184.61</v>
      </c>
      <c r="F13" s="62">
        <v>11580.59</v>
      </c>
    </row>
    <row r="14" spans="1:6" ht="15.75">
      <c r="A14" s="55">
        <v>10</v>
      </c>
      <c r="B14" s="55" t="s">
        <v>181</v>
      </c>
      <c r="C14" s="55"/>
      <c r="D14" s="55"/>
      <c r="E14" s="55"/>
      <c r="F14" s="62"/>
    </row>
    <row r="15" spans="1:6" ht="18">
      <c r="A15" s="55" t="s">
        <v>182</v>
      </c>
      <c r="B15" s="55" t="s">
        <v>183</v>
      </c>
      <c r="C15" s="55">
        <v>4.93</v>
      </c>
      <c r="D15" s="55" t="s">
        <v>184</v>
      </c>
      <c r="E15" s="55">
        <v>786.44</v>
      </c>
      <c r="F15" s="62">
        <f>ROUND(C15*E15,2)</f>
        <v>3877.15</v>
      </c>
    </row>
    <row r="16" spans="1:6" ht="18">
      <c r="A16" s="55" t="s">
        <v>185</v>
      </c>
      <c r="B16" s="55" t="s">
        <v>186</v>
      </c>
      <c r="C16" s="55">
        <v>1.91</v>
      </c>
      <c r="D16" s="55" t="s">
        <v>184</v>
      </c>
      <c r="E16" s="55">
        <v>319.88</v>
      </c>
      <c r="F16" s="62">
        <f>ROUND(C16*E16,2)</f>
        <v>610.97</v>
      </c>
    </row>
    <row r="17" spans="1:6" ht="18">
      <c r="A17" s="55" t="s">
        <v>187</v>
      </c>
      <c r="B17" s="55" t="s">
        <v>188</v>
      </c>
      <c r="C17" s="55">
        <v>3.14</v>
      </c>
      <c r="D17" s="55" t="s">
        <v>184</v>
      </c>
      <c r="E17" s="55">
        <v>721.18</v>
      </c>
      <c r="F17" s="62">
        <f>ROUND(C17*E17,2)</f>
        <v>2264.5100000000002</v>
      </c>
    </row>
    <row r="18" spans="1:6" ht="18">
      <c r="A18" s="55" t="s">
        <v>189</v>
      </c>
      <c r="B18" s="55" t="s">
        <v>190</v>
      </c>
      <c r="C18" s="55">
        <v>9.870000000000001</v>
      </c>
      <c r="D18" s="55" t="s">
        <v>184</v>
      </c>
      <c r="E18" s="55">
        <v>436.52</v>
      </c>
      <c r="F18" s="62">
        <f>ROUND(C18*E18,2)</f>
        <v>4308.45</v>
      </c>
    </row>
    <row r="19" spans="1:6" ht="18">
      <c r="A19" s="55" t="s">
        <v>191</v>
      </c>
      <c r="B19" s="55" t="s">
        <v>192</v>
      </c>
      <c r="C19" s="55">
        <v>16.59</v>
      </c>
      <c r="D19" s="55" t="s">
        <v>184</v>
      </c>
      <c r="E19" s="63">
        <v>177.1</v>
      </c>
      <c r="F19" s="62">
        <f>ROUND(C19*E19,2)</f>
        <v>2938.09</v>
      </c>
    </row>
    <row r="20" spans="1:6">
      <c r="A20" s="5"/>
      <c r="B20" s="6"/>
      <c r="C20" s="7"/>
      <c r="D20" s="3"/>
      <c r="E20" s="7" t="s">
        <v>42</v>
      </c>
      <c r="F20" s="13">
        <f>SUM(F5:F19)</f>
        <v>173719.80000000002</v>
      </c>
    </row>
    <row r="21" spans="1:6">
      <c r="A21" s="144" t="s">
        <v>193</v>
      </c>
      <c r="B21" s="144"/>
      <c r="C21" s="144"/>
      <c r="D21" s="144"/>
      <c r="E21" s="144"/>
      <c r="F21" s="57">
        <f>ROUND((F20*12%),2)</f>
        <v>20846.38</v>
      </c>
    </row>
    <row r="22" spans="1:6">
      <c r="A22" s="144" t="s">
        <v>196</v>
      </c>
      <c r="B22" s="144" t="s">
        <v>196</v>
      </c>
      <c r="C22" s="144"/>
      <c r="D22" s="144"/>
      <c r="E22" s="144"/>
      <c r="F22" s="57">
        <f>F20+F21</f>
        <v>194566.18000000002</v>
      </c>
    </row>
    <row r="23" spans="1:6">
      <c r="A23" s="144" t="s">
        <v>195</v>
      </c>
      <c r="B23" s="144" t="s">
        <v>209</v>
      </c>
      <c r="C23" s="144"/>
      <c r="D23" s="144"/>
      <c r="E23" s="144"/>
      <c r="F23" s="57">
        <f>ROUND((F22*1%),2)</f>
        <v>1945.66</v>
      </c>
    </row>
    <row r="24" spans="1:6">
      <c r="A24" s="144" t="s">
        <v>196</v>
      </c>
      <c r="B24" s="144" t="s">
        <v>196</v>
      </c>
      <c r="C24" s="144"/>
      <c r="D24" s="144"/>
      <c r="E24" s="144"/>
      <c r="F24" s="57">
        <f>F22+F23</f>
        <v>196511.84000000003</v>
      </c>
    </row>
    <row r="25" spans="1:6">
      <c r="A25" s="144" t="s">
        <v>197</v>
      </c>
      <c r="B25" s="144" t="s">
        <v>197</v>
      </c>
      <c r="C25" s="144"/>
      <c r="D25" s="144"/>
      <c r="E25" s="144"/>
      <c r="F25" s="57">
        <f>ROUND((F24),0)</f>
        <v>196512</v>
      </c>
    </row>
  </sheetData>
  <mergeCells count="8">
    <mergeCell ref="A24:E24"/>
    <mergeCell ref="A25:E25"/>
    <mergeCell ref="A1:F1"/>
    <mergeCell ref="A2:F2"/>
    <mergeCell ref="A3:F3"/>
    <mergeCell ref="A21:E21"/>
    <mergeCell ref="A22:E22"/>
    <mergeCell ref="A23:E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0"/>
  <sheetViews>
    <sheetView workbookViewId="0">
      <selection activeCell="A3" sqref="A3:F3"/>
    </sheetView>
  </sheetViews>
  <sheetFormatPr defaultColWidth="9.140625" defaultRowHeight="15"/>
  <cols>
    <col min="1" max="1" width="9.28515625" style="8" bestFit="1" customWidth="1"/>
    <col min="2" max="2" width="43.140625" style="9" customWidth="1"/>
    <col min="3" max="3" width="9.85546875" style="1" bestFit="1" customWidth="1"/>
    <col min="4" max="4" width="9.140625" style="10"/>
    <col min="5" max="5" width="10.4257812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38.25" customHeight="1">
      <c r="A3" s="112" t="s">
        <v>210</v>
      </c>
      <c r="B3" s="112"/>
      <c r="C3" s="112"/>
      <c r="D3" s="112"/>
      <c r="E3" s="112"/>
      <c r="F3" s="112"/>
    </row>
    <row r="4" spans="1:6">
      <c r="A4" s="2" t="s">
        <v>3</v>
      </c>
      <c r="B4" s="2" t="s">
        <v>4</v>
      </c>
      <c r="C4" s="2" t="s">
        <v>5</v>
      </c>
      <c r="D4" s="2" t="s">
        <v>6</v>
      </c>
      <c r="E4" s="2" t="s">
        <v>7</v>
      </c>
      <c r="F4" s="2" t="s">
        <v>8</v>
      </c>
    </row>
    <row r="5" spans="1:6" ht="75">
      <c r="A5" s="3" t="s">
        <v>211</v>
      </c>
      <c r="B5" s="4" t="s">
        <v>202</v>
      </c>
      <c r="C5" s="13">
        <v>14.87</v>
      </c>
      <c r="D5" s="3" t="s">
        <v>159</v>
      </c>
      <c r="E5" s="13">
        <v>878.79</v>
      </c>
      <c r="F5" s="64">
        <v>13067.61</v>
      </c>
    </row>
    <row r="6" spans="1:6" ht="165">
      <c r="A6" s="3" t="s">
        <v>212</v>
      </c>
      <c r="B6" s="4" t="s">
        <v>213</v>
      </c>
      <c r="C6" s="13">
        <v>136.69</v>
      </c>
      <c r="D6" s="3" t="s">
        <v>159</v>
      </c>
      <c r="E6" s="13">
        <v>153.84</v>
      </c>
      <c r="F6" s="64">
        <v>21028.39</v>
      </c>
    </row>
    <row r="7" spans="1:6" ht="105">
      <c r="A7" s="3" t="s">
        <v>214</v>
      </c>
      <c r="B7" s="4" t="s">
        <v>160</v>
      </c>
      <c r="C7" s="13">
        <v>8.5399999999999991</v>
      </c>
      <c r="D7" s="5" t="s">
        <v>159</v>
      </c>
      <c r="E7" s="13">
        <v>415.58</v>
      </c>
      <c r="F7" s="64">
        <v>3549.05</v>
      </c>
    </row>
    <row r="8" spans="1:6" ht="90">
      <c r="A8" s="3" t="s">
        <v>215</v>
      </c>
      <c r="B8" s="4" t="s">
        <v>161</v>
      </c>
      <c r="C8" s="13">
        <v>14.01</v>
      </c>
      <c r="D8" s="5" t="s">
        <v>159</v>
      </c>
      <c r="E8" s="13">
        <v>1438.96</v>
      </c>
      <c r="F8" s="64">
        <v>20159.829600000001</v>
      </c>
    </row>
    <row r="9" spans="1:6" ht="90">
      <c r="A9" s="3" t="s">
        <v>216</v>
      </c>
      <c r="B9" s="4" t="s">
        <v>217</v>
      </c>
      <c r="C9" s="13">
        <v>23.04</v>
      </c>
      <c r="D9" s="14" t="s">
        <v>159</v>
      </c>
      <c r="E9" s="13">
        <v>4492.3599999999997</v>
      </c>
      <c r="F9" s="64">
        <v>103503.97</v>
      </c>
    </row>
    <row r="10" spans="1:6" ht="30">
      <c r="A10" s="3" t="s">
        <v>218</v>
      </c>
      <c r="B10" s="4" t="s">
        <v>219</v>
      </c>
      <c r="C10" s="13">
        <v>14.31</v>
      </c>
      <c r="D10" s="2" t="s">
        <v>159</v>
      </c>
      <c r="E10" s="2">
        <v>4975.78</v>
      </c>
      <c r="F10" s="59">
        <v>71203.41</v>
      </c>
    </row>
    <row r="11" spans="1:6" ht="75">
      <c r="A11" s="3" t="s">
        <v>220</v>
      </c>
      <c r="B11" s="4" t="s">
        <v>221</v>
      </c>
      <c r="C11" s="13">
        <v>30.54</v>
      </c>
      <c r="D11" s="5" t="s">
        <v>176</v>
      </c>
      <c r="E11" s="13">
        <v>213.79</v>
      </c>
      <c r="F11" s="64">
        <v>6529.15</v>
      </c>
    </row>
    <row r="12" spans="1:6" ht="105">
      <c r="A12" s="3" t="s">
        <v>222</v>
      </c>
      <c r="B12" s="4" t="s">
        <v>165</v>
      </c>
      <c r="C12" s="13">
        <v>6.18</v>
      </c>
      <c r="D12" s="5" t="s">
        <v>159</v>
      </c>
      <c r="E12" s="13">
        <v>6092.63</v>
      </c>
      <c r="F12" s="64">
        <v>37652.453399999999</v>
      </c>
    </row>
    <row r="13" spans="1:6" ht="135">
      <c r="A13" s="3" t="s">
        <v>223</v>
      </c>
      <c r="B13" s="4" t="s">
        <v>224</v>
      </c>
      <c r="C13" s="13">
        <v>0.22000000000000003</v>
      </c>
      <c r="D13" s="5" t="s">
        <v>168</v>
      </c>
      <c r="E13" s="13">
        <v>79086.94</v>
      </c>
      <c r="F13" s="64">
        <v>17399.126800000002</v>
      </c>
    </row>
    <row r="14" spans="1:6">
      <c r="A14" s="5"/>
      <c r="B14" s="4" t="s">
        <v>225</v>
      </c>
      <c r="C14" s="13">
        <v>0.33</v>
      </c>
      <c r="D14" s="5" t="s">
        <v>168</v>
      </c>
      <c r="E14" s="13">
        <v>77259.94</v>
      </c>
      <c r="F14" s="64">
        <v>25495.780200000001</v>
      </c>
    </row>
    <row r="15" spans="1:6" ht="45">
      <c r="A15" s="3" t="s">
        <v>226</v>
      </c>
      <c r="B15" s="4" t="s">
        <v>227</v>
      </c>
      <c r="C15" s="13">
        <v>78.3</v>
      </c>
      <c r="D15" s="5" t="s">
        <v>228</v>
      </c>
      <c r="E15" s="13">
        <v>511.53</v>
      </c>
      <c r="F15" s="64">
        <v>40052.798999999999</v>
      </c>
    </row>
    <row r="16" spans="1:6" ht="30">
      <c r="A16" s="3">
        <v>11</v>
      </c>
      <c r="B16" s="4" t="s">
        <v>229</v>
      </c>
      <c r="C16" s="13">
        <v>78.3</v>
      </c>
      <c r="D16" s="5" t="s">
        <v>228</v>
      </c>
      <c r="E16" s="13">
        <v>336.96</v>
      </c>
      <c r="F16" s="64">
        <v>26383.967999999997</v>
      </c>
    </row>
    <row r="17" spans="1:6" ht="120">
      <c r="A17" s="3" t="s">
        <v>230</v>
      </c>
      <c r="B17" s="4" t="s">
        <v>231</v>
      </c>
      <c r="C17" s="13">
        <v>48.32</v>
      </c>
      <c r="D17" s="5" t="s">
        <v>176</v>
      </c>
      <c r="E17" s="13">
        <v>50.82</v>
      </c>
      <c r="F17" s="64">
        <v>2455.62</v>
      </c>
    </row>
    <row r="18" spans="1:6" ht="60">
      <c r="A18" s="3" t="s">
        <v>232</v>
      </c>
      <c r="B18" s="4" t="s">
        <v>180</v>
      </c>
      <c r="C18" s="13">
        <v>23.87</v>
      </c>
      <c r="D18" s="5" t="s">
        <v>176</v>
      </c>
      <c r="E18" s="13">
        <v>184.61</v>
      </c>
      <c r="F18" s="64">
        <v>4406.6407000000008</v>
      </c>
    </row>
    <row r="19" spans="1:6">
      <c r="A19" s="5">
        <v>14</v>
      </c>
      <c r="B19" s="4" t="s">
        <v>30</v>
      </c>
      <c r="C19" s="13"/>
      <c r="D19" s="3"/>
      <c r="E19" s="7"/>
      <c r="F19" s="64"/>
    </row>
    <row r="20" spans="1:6">
      <c r="A20" s="5" t="s">
        <v>31</v>
      </c>
      <c r="B20" s="4" t="s">
        <v>183</v>
      </c>
      <c r="C20" s="13">
        <v>18.341283999999998</v>
      </c>
      <c r="D20" s="4" t="s">
        <v>33</v>
      </c>
      <c r="E20" s="4">
        <v>786.44</v>
      </c>
      <c r="F20" s="64">
        <f>C20*E20</f>
        <v>14424.319388959999</v>
      </c>
    </row>
    <row r="21" spans="1:6">
      <c r="A21" s="5" t="s">
        <v>34</v>
      </c>
      <c r="B21" s="4" t="s">
        <v>186</v>
      </c>
      <c r="C21" s="13">
        <v>8.5399999999999991</v>
      </c>
      <c r="D21" s="4" t="s">
        <v>33</v>
      </c>
      <c r="E21" s="4">
        <v>319.88</v>
      </c>
      <c r="F21" s="64">
        <f>C21*E21</f>
        <v>2731.7751999999996</v>
      </c>
    </row>
    <row r="22" spans="1:6">
      <c r="A22" s="5" t="s">
        <v>36</v>
      </c>
      <c r="B22" s="4" t="s">
        <v>188</v>
      </c>
      <c r="C22" s="13">
        <v>14.01</v>
      </c>
      <c r="D22" s="4" t="s">
        <v>33</v>
      </c>
      <c r="E22" s="4">
        <v>721.18</v>
      </c>
      <c r="F22" s="64">
        <f>C22*E22</f>
        <v>10103.7318</v>
      </c>
    </row>
    <row r="23" spans="1:6">
      <c r="A23" s="5" t="s">
        <v>39</v>
      </c>
      <c r="B23" s="4" t="s">
        <v>190</v>
      </c>
      <c r="C23" s="13">
        <v>26.049999999999997</v>
      </c>
      <c r="D23" s="4" t="s">
        <v>33</v>
      </c>
      <c r="E23" s="4">
        <v>436.52</v>
      </c>
      <c r="F23" s="64">
        <f>C23*E23</f>
        <v>11371.345999999998</v>
      </c>
    </row>
    <row r="24" spans="1:6">
      <c r="A24" s="5" t="s">
        <v>94</v>
      </c>
      <c r="B24" s="4" t="s">
        <v>192</v>
      </c>
      <c r="C24" s="13">
        <v>88.37</v>
      </c>
      <c r="D24" s="4" t="s">
        <v>33</v>
      </c>
      <c r="E24" s="4">
        <v>177.1</v>
      </c>
      <c r="F24" s="64">
        <f>C24*E24</f>
        <v>15650.327000000001</v>
      </c>
    </row>
    <row r="25" spans="1:6">
      <c r="A25" s="5"/>
      <c r="B25" s="6"/>
      <c r="C25" s="7"/>
      <c r="D25" s="3"/>
      <c r="E25" s="7" t="s">
        <v>42</v>
      </c>
      <c r="F25" s="60">
        <f>SUM(F5:F24)</f>
        <v>447169.29708896001</v>
      </c>
    </row>
    <row r="26" spans="1:6">
      <c r="A26" s="144" t="s">
        <v>193</v>
      </c>
      <c r="B26" s="144"/>
      <c r="C26" s="144"/>
      <c r="D26" s="144"/>
      <c r="E26" s="144"/>
      <c r="F26" s="59">
        <f>ROUND((F25*12%),2)</f>
        <v>53660.32</v>
      </c>
    </row>
    <row r="27" spans="1:6">
      <c r="A27" s="144" t="s">
        <v>196</v>
      </c>
      <c r="B27" s="144" t="s">
        <v>196</v>
      </c>
      <c r="C27" s="144"/>
      <c r="D27" s="144"/>
      <c r="E27" s="144"/>
      <c r="F27" s="59">
        <f>F25+F26</f>
        <v>500829.61708896002</v>
      </c>
    </row>
    <row r="28" spans="1:6">
      <c r="A28" s="144" t="s">
        <v>195</v>
      </c>
      <c r="B28" s="144" t="s">
        <v>209</v>
      </c>
      <c r="C28" s="144"/>
      <c r="D28" s="144"/>
      <c r="E28" s="144"/>
      <c r="F28" s="59">
        <f>ROUND((F27*1%),2)</f>
        <v>5008.3</v>
      </c>
    </row>
    <row r="29" spans="1:6">
      <c r="A29" s="144" t="s">
        <v>196</v>
      </c>
      <c r="B29" s="144" t="s">
        <v>196</v>
      </c>
      <c r="C29" s="144"/>
      <c r="D29" s="144"/>
      <c r="E29" s="144"/>
      <c r="F29" s="59">
        <f>F27+F28</f>
        <v>505837.91708896001</v>
      </c>
    </row>
    <row r="30" spans="1:6" ht="27.6" customHeight="1">
      <c r="A30" s="144" t="s">
        <v>197</v>
      </c>
      <c r="B30" s="144" t="s">
        <v>197</v>
      </c>
      <c r="C30" s="144"/>
      <c r="D30" s="144"/>
      <c r="E30" s="144"/>
      <c r="F30" s="61">
        <f>ROUND((F29),0)</f>
        <v>505838</v>
      </c>
    </row>
  </sheetData>
  <mergeCells count="8">
    <mergeCell ref="A29:E29"/>
    <mergeCell ref="A30:E30"/>
    <mergeCell ref="A1:F1"/>
    <mergeCell ref="A2:F2"/>
    <mergeCell ref="A3:F3"/>
    <mergeCell ref="A26:E26"/>
    <mergeCell ref="A27:E27"/>
    <mergeCell ref="A28:E28"/>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25"/>
  <sheetViews>
    <sheetView workbookViewId="0">
      <selection activeCell="A3" sqref="A3:H3"/>
    </sheetView>
  </sheetViews>
  <sheetFormatPr defaultColWidth="9.140625" defaultRowHeight="15"/>
  <cols>
    <col min="1" max="1" width="9.140625" style="8"/>
    <col min="2" max="2" width="48.7109375" style="9" customWidth="1"/>
    <col min="3" max="4" width="10.42578125" style="9" hidden="1" customWidth="1"/>
    <col min="5" max="5" width="9.140625" style="1"/>
    <col min="6" max="6" width="9.140625" style="10"/>
    <col min="7" max="7" width="9.140625" style="1"/>
    <col min="8" max="8" width="16.42578125" style="11" customWidth="1"/>
    <col min="9" max="16384" width="9.140625" style="1"/>
  </cols>
  <sheetData>
    <row r="1" spans="1:8" ht="18.75">
      <c r="A1" s="108" t="s">
        <v>0</v>
      </c>
      <c r="B1" s="108"/>
      <c r="C1" s="108"/>
      <c r="D1" s="108"/>
      <c r="E1" s="108"/>
      <c r="F1" s="108"/>
      <c r="G1" s="108"/>
      <c r="H1" s="108"/>
    </row>
    <row r="2" spans="1:8" ht="18.75">
      <c r="A2" s="108" t="s">
        <v>1</v>
      </c>
      <c r="B2" s="108"/>
      <c r="C2" s="108"/>
      <c r="D2" s="108"/>
      <c r="E2" s="108"/>
      <c r="F2" s="108"/>
      <c r="G2" s="108"/>
      <c r="H2" s="108"/>
    </row>
    <row r="3" spans="1:8" ht="30.95" customHeight="1">
      <c r="A3" s="145" t="s">
        <v>233</v>
      </c>
      <c r="B3" s="146"/>
      <c r="C3" s="146"/>
      <c r="D3" s="146"/>
      <c r="E3" s="146"/>
      <c r="F3" s="146"/>
      <c r="G3" s="146"/>
      <c r="H3" s="147"/>
    </row>
    <row r="4" spans="1:8">
      <c r="A4" s="2" t="s">
        <v>3</v>
      </c>
      <c r="B4" s="2" t="s">
        <v>4</v>
      </c>
      <c r="C4" s="2" t="s">
        <v>234</v>
      </c>
      <c r="D4" s="2" t="s">
        <v>235</v>
      </c>
      <c r="E4" s="2" t="s">
        <v>5</v>
      </c>
      <c r="F4" s="2" t="s">
        <v>6</v>
      </c>
      <c r="G4" s="2" t="s">
        <v>7</v>
      </c>
      <c r="H4" s="2" t="s">
        <v>8</v>
      </c>
    </row>
    <row r="5" spans="1:8" ht="142.5">
      <c r="A5" s="55" t="s">
        <v>157</v>
      </c>
      <c r="B5" s="57" t="s">
        <v>236</v>
      </c>
      <c r="C5" s="57">
        <v>5.51</v>
      </c>
      <c r="D5" s="57"/>
      <c r="E5" s="57">
        <v>68.05</v>
      </c>
      <c r="F5" s="58" t="s">
        <v>237</v>
      </c>
      <c r="G5" s="2">
        <v>139.58000000000001</v>
      </c>
      <c r="H5" s="59">
        <f>ROUND((G5*E5),2)</f>
        <v>9498.42</v>
      </c>
    </row>
    <row r="6" spans="1:8" ht="114">
      <c r="A6" s="55" t="s">
        <v>238</v>
      </c>
      <c r="B6" s="57" t="s">
        <v>160</v>
      </c>
      <c r="C6" s="57">
        <v>0.66</v>
      </c>
      <c r="D6" s="57"/>
      <c r="E6" s="57">
        <v>6.37</v>
      </c>
      <c r="F6" s="58" t="s">
        <v>237</v>
      </c>
      <c r="G6" s="2">
        <v>415.58</v>
      </c>
      <c r="H6" s="59">
        <f t="shared" ref="H6:H19" si="0">ROUND((G6*E6),2)</f>
        <v>2647.24</v>
      </c>
    </row>
    <row r="7" spans="1:8" ht="99.75">
      <c r="A7" s="55" t="s">
        <v>89</v>
      </c>
      <c r="B7" s="57" t="s">
        <v>161</v>
      </c>
      <c r="C7" s="57">
        <v>1.0900000000000001</v>
      </c>
      <c r="D7" s="57"/>
      <c r="E7" s="57">
        <v>10.45</v>
      </c>
      <c r="F7" s="58" t="s">
        <v>237</v>
      </c>
      <c r="G7" s="2">
        <v>1438.96</v>
      </c>
      <c r="H7" s="59">
        <f t="shared" si="0"/>
        <v>15037.13</v>
      </c>
    </row>
    <row r="8" spans="1:8" ht="99.75">
      <c r="A8" s="58" t="s">
        <v>239</v>
      </c>
      <c r="B8" s="57" t="s">
        <v>240</v>
      </c>
      <c r="C8" s="57">
        <v>0</v>
      </c>
      <c r="D8" s="57">
        <v>19.12</v>
      </c>
      <c r="E8" s="57">
        <v>14.16</v>
      </c>
      <c r="F8" s="58" t="s">
        <v>237</v>
      </c>
      <c r="G8" s="2">
        <v>4858.76</v>
      </c>
      <c r="H8" s="59">
        <f t="shared" si="0"/>
        <v>68800.039999999994</v>
      </c>
    </row>
    <row r="9" spans="1:8" ht="171">
      <c r="A9" s="55" t="s">
        <v>204</v>
      </c>
      <c r="B9" s="57" t="s">
        <v>163</v>
      </c>
      <c r="C9" s="57">
        <v>2.37</v>
      </c>
      <c r="D9" s="57"/>
      <c r="E9" s="57">
        <v>31.86</v>
      </c>
      <c r="F9" s="58" t="s">
        <v>237</v>
      </c>
      <c r="G9" s="2">
        <v>5891.97</v>
      </c>
      <c r="H9" s="59">
        <f t="shared" si="0"/>
        <v>187718.16</v>
      </c>
    </row>
    <row r="10" spans="1:8" ht="114">
      <c r="A10" s="55" t="s">
        <v>241</v>
      </c>
      <c r="B10" s="57" t="s">
        <v>242</v>
      </c>
      <c r="C10" s="57">
        <v>0.87</v>
      </c>
      <c r="D10" s="57"/>
      <c r="E10" s="57">
        <v>12.74</v>
      </c>
      <c r="F10" s="58" t="s">
        <v>237</v>
      </c>
      <c r="G10" s="2">
        <v>6092.63</v>
      </c>
      <c r="H10" s="59">
        <f t="shared" si="0"/>
        <v>77620.11</v>
      </c>
    </row>
    <row r="11" spans="1:8" ht="142.5">
      <c r="A11" s="55" t="s">
        <v>243</v>
      </c>
      <c r="B11" s="57" t="s">
        <v>244</v>
      </c>
      <c r="C11" s="57">
        <v>0.09</v>
      </c>
      <c r="D11" s="57"/>
      <c r="E11" s="57">
        <v>1.58</v>
      </c>
      <c r="F11" s="58" t="s">
        <v>168</v>
      </c>
      <c r="G11" s="2">
        <v>79086.94</v>
      </c>
      <c r="H11" s="59">
        <f t="shared" si="0"/>
        <v>124957.37</v>
      </c>
    </row>
    <row r="12" spans="1:8" ht="42.75">
      <c r="A12" s="2" t="s">
        <v>245</v>
      </c>
      <c r="B12" s="57" t="s">
        <v>246</v>
      </c>
      <c r="C12" s="57">
        <v>0.14000000000000001</v>
      </c>
      <c r="D12" s="57"/>
      <c r="E12" s="57">
        <v>2.36</v>
      </c>
      <c r="F12" s="58" t="s">
        <v>168</v>
      </c>
      <c r="G12" s="2">
        <v>77259.94</v>
      </c>
      <c r="H12" s="59">
        <f t="shared" si="0"/>
        <v>182333.46</v>
      </c>
    </row>
    <row r="13" spans="1:8" ht="57">
      <c r="A13" s="58" t="s">
        <v>247</v>
      </c>
      <c r="B13" s="57" t="s">
        <v>248</v>
      </c>
      <c r="C13" s="57">
        <v>34.65</v>
      </c>
      <c r="D13" s="57">
        <v>12.55</v>
      </c>
      <c r="E13" s="57">
        <v>218.4</v>
      </c>
      <c r="F13" s="58" t="s">
        <v>52</v>
      </c>
      <c r="G13" s="2">
        <v>184.61</v>
      </c>
      <c r="H13" s="59">
        <f t="shared" si="0"/>
        <v>40318.82</v>
      </c>
    </row>
    <row r="14" spans="1:8">
      <c r="A14" s="65">
        <v>11</v>
      </c>
      <c r="B14" s="57" t="s">
        <v>181</v>
      </c>
      <c r="C14" s="57"/>
      <c r="D14" s="57"/>
      <c r="E14" s="57"/>
      <c r="F14" s="58"/>
      <c r="G14" s="2"/>
      <c r="H14" s="59">
        <f t="shared" si="0"/>
        <v>0</v>
      </c>
    </row>
    <row r="15" spans="1:8" ht="17.25">
      <c r="A15" s="65" t="s">
        <v>182</v>
      </c>
      <c r="B15" s="57" t="s">
        <v>183</v>
      </c>
      <c r="C15" s="57">
        <v>1.4</v>
      </c>
      <c r="D15" s="57">
        <v>8.2200000000000006</v>
      </c>
      <c r="E15" s="57">
        <v>25.27</v>
      </c>
      <c r="F15" s="58" t="s">
        <v>237</v>
      </c>
      <c r="G15" s="2">
        <v>786.44</v>
      </c>
      <c r="H15" s="59">
        <f t="shared" si="0"/>
        <v>19873.34</v>
      </c>
    </row>
    <row r="16" spans="1:8" ht="17.25">
      <c r="A16" s="65" t="s">
        <v>185</v>
      </c>
      <c r="B16" s="57" t="s">
        <v>186</v>
      </c>
      <c r="C16" s="57">
        <v>0.66</v>
      </c>
      <c r="D16" s="57"/>
      <c r="E16" s="57">
        <v>6.37</v>
      </c>
      <c r="F16" s="58" t="s">
        <v>237</v>
      </c>
      <c r="G16" s="2">
        <v>319.88</v>
      </c>
      <c r="H16" s="59">
        <f t="shared" si="0"/>
        <v>2037.64</v>
      </c>
    </row>
    <row r="17" spans="1:8" ht="17.25">
      <c r="A17" s="65" t="s">
        <v>187</v>
      </c>
      <c r="B17" s="57" t="s">
        <v>188</v>
      </c>
      <c r="C17" s="57">
        <v>1.0900000000000001</v>
      </c>
      <c r="D17" s="57"/>
      <c r="E17" s="57">
        <v>10.45</v>
      </c>
      <c r="F17" s="58" t="s">
        <v>237</v>
      </c>
      <c r="G17" s="2">
        <v>721.18</v>
      </c>
      <c r="H17" s="59">
        <f t="shared" si="0"/>
        <v>7536.33</v>
      </c>
    </row>
    <row r="18" spans="1:8" ht="17.25">
      <c r="A18" s="65" t="s">
        <v>189</v>
      </c>
      <c r="B18" s="57" t="s">
        <v>190</v>
      </c>
      <c r="C18" s="57">
        <v>2.79</v>
      </c>
      <c r="D18" s="57">
        <v>16.440000000000001</v>
      </c>
      <c r="E18" s="57">
        <v>50.54</v>
      </c>
      <c r="F18" s="58" t="s">
        <v>237</v>
      </c>
      <c r="G18" s="2">
        <v>436.52</v>
      </c>
      <c r="H18" s="59">
        <f t="shared" si="0"/>
        <v>22061.72</v>
      </c>
    </row>
    <row r="19" spans="1:8" ht="17.25">
      <c r="A19" s="65" t="s">
        <v>191</v>
      </c>
      <c r="B19" s="57" t="s">
        <v>192</v>
      </c>
      <c r="C19" s="57">
        <v>5.51</v>
      </c>
      <c r="D19" s="57"/>
      <c r="E19" s="57">
        <v>68.05</v>
      </c>
      <c r="F19" s="58" t="s">
        <v>237</v>
      </c>
      <c r="G19" s="57">
        <v>177.1</v>
      </c>
      <c r="H19" s="59">
        <f t="shared" si="0"/>
        <v>12051.66</v>
      </c>
    </row>
    <row r="20" spans="1:8">
      <c r="A20" s="5"/>
      <c r="B20" s="6"/>
      <c r="C20" s="6"/>
      <c r="D20" s="6"/>
      <c r="E20" s="7"/>
      <c r="F20" s="3"/>
      <c r="G20" s="7" t="s">
        <v>42</v>
      </c>
      <c r="H20" s="60">
        <f>SUM(H5:H19)</f>
        <v>772491.43999999983</v>
      </c>
    </row>
    <row r="21" spans="1:8">
      <c r="A21" s="138" t="s">
        <v>193</v>
      </c>
      <c r="B21" s="139"/>
      <c r="C21" s="139"/>
      <c r="D21" s="139"/>
      <c r="E21" s="139"/>
      <c r="F21" s="139"/>
      <c r="G21" s="140"/>
      <c r="H21" s="59">
        <f>ROUND((H20*12%),2)</f>
        <v>92698.97</v>
      </c>
    </row>
    <row r="22" spans="1:8">
      <c r="A22" s="138" t="s">
        <v>196</v>
      </c>
      <c r="B22" s="139"/>
      <c r="C22" s="139"/>
      <c r="D22" s="139"/>
      <c r="E22" s="139"/>
      <c r="F22" s="139"/>
      <c r="G22" s="140"/>
      <c r="H22" s="59">
        <f>H20+H21</f>
        <v>865190.4099999998</v>
      </c>
    </row>
    <row r="23" spans="1:8">
      <c r="A23" s="138" t="s">
        <v>195</v>
      </c>
      <c r="B23" s="139"/>
      <c r="C23" s="139"/>
      <c r="D23" s="139"/>
      <c r="E23" s="139"/>
      <c r="F23" s="139"/>
      <c r="G23" s="140"/>
      <c r="H23" s="59">
        <f>ROUND((H22*1%),2)</f>
        <v>8651.9</v>
      </c>
    </row>
    <row r="24" spans="1:8">
      <c r="A24" s="138" t="s">
        <v>196</v>
      </c>
      <c r="B24" s="139"/>
      <c r="C24" s="139"/>
      <c r="D24" s="139"/>
      <c r="E24" s="139"/>
      <c r="F24" s="139"/>
      <c r="G24" s="140"/>
      <c r="H24" s="59">
        <f>H22+H23</f>
        <v>873842.30999999982</v>
      </c>
    </row>
    <row r="25" spans="1:8" ht="23.65" customHeight="1">
      <c r="A25" s="141" t="s">
        <v>197</v>
      </c>
      <c r="B25" s="142"/>
      <c r="C25" s="142"/>
      <c r="D25" s="142"/>
      <c r="E25" s="142"/>
      <c r="F25" s="142"/>
      <c r="G25" s="143"/>
      <c r="H25" s="61">
        <f>ROUND((H24),0)</f>
        <v>873842</v>
      </c>
    </row>
  </sheetData>
  <mergeCells count="8">
    <mergeCell ref="A24:G24"/>
    <mergeCell ref="A25:G25"/>
    <mergeCell ref="A1:H1"/>
    <mergeCell ref="A2:H2"/>
    <mergeCell ref="A3:H3"/>
    <mergeCell ref="A21:G21"/>
    <mergeCell ref="A22:G22"/>
    <mergeCell ref="A23:G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0"/>
  </sheetPr>
  <dimension ref="A1:H25"/>
  <sheetViews>
    <sheetView workbookViewId="0">
      <selection activeCell="A3" sqref="A3:H3"/>
    </sheetView>
  </sheetViews>
  <sheetFormatPr defaultColWidth="9.140625" defaultRowHeight="15"/>
  <cols>
    <col min="1" max="1" width="9.140625" style="8"/>
    <col min="2" max="2" width="48.7109375" style="9" customWidth="1"/>
    <col min="3" max="4" width="10.42578125" style="9" hidden="1" customWidth="1"/>
    <col min="5" max="5" width="9.140625" style="1"/>
    <col min="6" max="6" width="9.140625" style="10"/>
    <col min="7" max="7" width="9.140625" style="1"/>
    <col min="8" max="8" width="16.42578125" style="11" customWidth="1"/>
    <col min="9" max="16384" width="9.140625" style="1"/>
  </cols>
  <sheetData>
    <row r="1" spans="1:8" ht="18.75">
      <c r="A1" s="108" t="s">
        <v>0</v>
      </c>
      <c r="B1" s="108"/>
      <c r="C1" s="108"/>
      <c r="D1" s="108"/>
      <c r="E1" s="108"/>
      <c r="F1" s="108"/>
      <c r="G1" s="108"/>
      <c r="H1" s="108"/>
    </row>
    <row r="2" spans="1:8" ht="18.75">
      <c r="A2" s="108" t="s">
        <v>1</v>
      </c>
      <c r="B2" s="108"/>
      <c r="C2" s="108"/>
      <c r="D2" s="108"/>
      <c r="E2" s="108"/>
      <c r="F2" s="108"/>
      <c r="G2" s="108"/>
      <c r="H2" s="108"/>
    </row>
    <row r="3" spans="1:8" ht="56.25" customHeight="1">
      <c r="A3" s="112" t="s">
        <v>449</v>
      </c>
      <c r="B3" s="112"/>
      <c r="C3" s="112"/>
      <c r="D3" s="112"/>
      <c r="E3" s="112"/>
      <c r="F3" s="112"/>
      <c r="G3" s="112"/>
      <c r="H3" s="112"/>
    </row>
    <row r="4" spans="1:8">
      <c r="A4" s="2" t="s">
        <v>3</v>
      </c>
      <c r="B4" s="2" t="s">
        <v>4</v>
      </c>
      <c r="C4" s="2" t="s">
        <v>234</v>
      </c>
      <c r="D4" s="2" t="s">
        <v>235</v>
      </c>
      <c r="E4" s="2" t="s">
        <v>5</v>
      </c>
      <c r="F4" s="2" t="s">
        <v>6</v>
      </c>
      <c r="G4" s="2" t="s">
        <v>7</v>
      </c>
      <c r="H4" s="2" t="s">
        <v>8</v>
      </c>
    </row>
    <row r="5" spans="1:8" ht="142.5">
      <c r="A5" s="55" t="s">
        <v>157</v>
      </c>
      <c r="B5" s="57" t="s">
        <v>236</v>
      </c>
      <c r="C5" s="57">
        <v>5.51</v>
      </c>
      <c r="D5" s="57"/>
      <c r="E5" s="57">
        <f>C5+D5</f>
        <v>5.51</v>
      </c>
      <c r="F5" s="58" t="s">
        <v>237</v>
      </c>
      <c r="G5" s="2">
        <v>139.58000000000001</v>
      </c>
      <c r="H5" s="59">
        <f>ROUND((G5*E5),2)</f>
        <v>769.09</v>
      </c>
    </row>
    <row r="6" spans="1:8" ht="114">
      <c r="A6" s="55" t="s">
        <v>238</v>
      </c>
      <c r="B6" s="57" t="s">
        <v>160</v>
      </c>
      <c r="C6" s="57">
        <v>0.66</v>
      </c>
      <c r="D6" s="57"/>
      <c r="E6" s="57">
        <f t="shared" ref="E6:E19" si="0">C6+D6</f>
        <v>0.66</v>
      </c>
      <c r="F6" s="58" t="s">
        <v>237</v>
      </c>
      <c r="G6" s="2">
        <v>415.58</v>
      </c>
      <c r="H6" s="59">
        <f t="shared" ref="H6:H19" si="1">ROUND((G6*E6),2)</f>
        <v>274.27999999999997</v>
      </c>
    </row>
    <row r="7" spans="1:8" ht="99.75">
      <c r="A7" s="55" t="s">
        <v>89</v>
      </c>
      <c r="B7" s="57" t="s">
        <v>161</v>
      </c>
      <c r="C7" s="57">
        <v>1.0900000000000001</v>
      </c>
      <c r="D7" s="57"/>
      <c r="E7" s="57">
        <f t="shared" si="0"/>
        <v>1.0900000000000001</v>
      </c>
      <c r="F7" s="58" t="s">
        <v>237</v>
      </c>
      <c r="G7" s="2">
        <v>1438.96</v>
      </c>
      <c r="H7" s="59">
        <f t="shared" si="1"/>
        <v>1568.47</v>
      </c>
    </row>
    <row r="8" spans="1:8" ht="99.75">
      <c r="A8" s="58" t="s">
        <v>239</v>
      </c>
      <c r="B8" s="57" t="s">
        <v>240</v>
      </c>
      <c r="C8" s="57">
        <v>0</v>
      </c>
      <c r="D8" s="57">
        <v>19.12</v>
      </c>
      <c r="E8" s="57">
        <f t="shared" si="0"/>
        <v>19.12</v>
      </c>
      <c r="F8" s="58" t="s">
        <v>237</v>
      </c>
      <c r="G8" s="2">
        <v>4858.76</v>
      </c>
      <c r="H8" s="59">
        <f t="shared" si="1"/>
        <v>92899.49</v>
      </c>
    </row>
    <row r="9" spans="1:8" ht="171">
      <c r="A9" s="55" t="s">
        <v>204</v>
      </c>
      <c r="B9" s="57" t="s">
        <v>163</v>
      </c>
      <c r="C9" s="57">
        <v>2.37</v>
      </c>
      <c r="D9" s="57"/>
      <c r="E9" s="57">
        <f t="shared" si="0"/>
        <v>2.37</v>
      </c>
      <c r="F9" s="58" t="s">
        <v>237</v>
      </c>
      <c r="G9" s="2">
        <v>5891.97</v>
      </c>
      <c r="H9" s="59">
        <f t="shared" si="1"/>
        <v>13963.97</v>
      </c>
    </row>
    <row r="10" spans="1:8" ht="114">
      <c r="A10" s="55" t="s">
        <v>241</v>
      </c>
      <c r="B10" s="57" t="s">
        <v>242</v>
      </c>
      <c r="C10" s="57">
        <v>0.87</v>
      </c>
      <c r="D10" s="57"/>
      <c r="E10" s="57">
        <f t="shared" si="0"/>
        <v>0.87</v>
      </c>
      <c r="F10" s="58" t="s">
        <v>237</v>
      </c>
      <c r="G10" s="2">
        <v>6092.63</v>
      </c>
      <c r="H10" s="59">
        <f t="shared" si="1"/>
        <v>5300.59</v>
      </c>
    </row>
    <row r="11" spans="1:8" ht="142.5">
      <c r="A11" s="55" t="s">
        <v>243</v>
      </c>
      <c r="B11" s="57" t="s">
        <v>244</v>
      </c>
      <c r="C11" s="57">
        <v>0.09</v>
      </c>
      <c r="D11" s="57"/>
      <c r="E11" s="57">
        <f t="shared" si="0"/>
        <v>0.09</v>
      </c>
      <c r="F11" s="58" t="s">
        <v>168</v>
      </c>
      <c r="G11" s="2">
        <v>79086.94</v>
      </c>
      <c r="H11" s="59">
        <f t="shared" si="1"/>
        <v>7117.82</v>
      </c>
    </row>
    <row r="12" spans="1:8" ht="42.75">
      <c r="A12" s="2" t="s">
        <v>245</v>
      </c>
      <c r="B12" s="57" t="s">
        <v>246</v>
      </c>
      <c r="C12" s="57">
        <v>0.14000000000000001</v>
      </c>
      <c r="D12" s="57"/>
      <c r="E12" s="57">
        <f t="shared" si="0"/>
        <v>0.14000000000000001</v>
      </c>
      <c r="F12" s="58" t="s">
        <v>168</v>
      </c>
      <c r="G12" s="2">
        <v>77259.94</v>
      </c>
      <c r="H12" s="59">
        <f t="shared" si="1"/>
        <v>10816.39</v>
      </c>
    </row>
    <row r="13" spans="1:8" ht="57">
      <c r="A13" s="58" t="s">
        <v>247</v>
      </c>
      <c r="B13" s="57" t="s">
        <v>248</v>
      </c>
      <c r="C13" s="57">
        <v>34.65</v>
      </c>
      <c r="D13" s="57">
        <v>12.55</v>
      </c>
      <c r="E13" s="57">
        <f t="shared" si="0"/>
        <v>47.2</v>
      </c>
      <c r="F13" s="58" t="s">
        <v>52</v>
      </c>
      <c r="G13" s="2">
        <v>184.61</v>
      </c>
      <c r="H13" s="59">
        <f t="shared" si="1"/>
        <v>8713.59</v>
      </c>
    </row>
    <row r="14" spans="1:8">
      <c r="A14" s="65">
        <v>11</v>
      </c>
      <c r="B14" s="57" t="s">
        <v>181</v>
      </c>
      <c r="C14" s="57"/>
      <c r="D14" s="57"/>
      <c r="E14" s="57">
        <f t="shared" si="0"/>
        <v>0</v>
      </c>
      <c r="F14" s="58"/>
      <c r="G14" s="2"/>
      <c r="H14" s="59">
        <f t="shared" si="1"/>
        <v>0</v>
      </c>
    </row>
    <row r="15" spans="1:8" ht="17.25">
      <c r="A15" s="65" t="s">
        <v>182</v>
      </c>
      <c r="B15" s="57" t="s">
        <v>183</v>
      </c>
      <c r="C15" s="57">
        <v>1.4</v>
      </c>
      <c r="D15" s="57">
        <v>8.2200000000000006</v>
      </c>
      <c r="E15" s="57">
        <f t="shared" si="0"/>
        <v>9.620000000000001</v>
      </c>
      <c r="F15" s="58" t="s">
        <v>237</v>
      </c>
      <c r="G15" s="2">
        <v>786.44</v>
      </c>
      <c r="H15" s="59">
        <f t="shared" si="1"/>
        <v>7565.55</v>
      </c>
    </row>
    <row r="16" spans="1:8" ht="17.25">
      <c r="A16" s="65" t="s">
        <v>185</v>
      </c>
      <c r="B16" s="57" t="s">
        <v>186</v>
      </c>
      <c r="C16" s="57">
        <v>0.66</v>
      </c>
      <c r="D16" s="57"/>
      <c r="E16" s="57">
        <f t="shared" si="0"/>
        <v>0.66</v>
      </c>
      <c r="F16" s="58" t="s">
        <v>237</v>
      </c>
      <c r="G16" s="2">
        <v>319.88</v>
      </c>
      <c r="H16" s="59">
        <f t="shared" si="1"/>
        <v>211.12</v>
      </c>
    </row>
    <row r="17" spans="1:8" ht="17.25">
      <c r="A17" s="65" t="s">
        <v>187</v>
      </c>
      <c r="B17" s="57" t="s">
        <v>188</v>
      </c>
      <c r="C17" s="57">
        <v>1.0900000000000001</v>
      </c>
      <c r="D17" s="57"/>
      <c r="E17" s="57">
        <f t="shared" si="0"/>
        <v>1.0900000000000001</v>
      </c>
      <c r="F17" s="58" t="s">
        <v>237</v>
      </c>
      <c r="G17" s="2">
        <v>721.18</v>
      </c>
      <c r="H17" s="59">
        <f t="shared" si="1"/>
        <v>786.09</v>
      </c>
    </row>
    <row r="18" spans="1:8" ht="17.25">
      <c r="A18" s="65" t="s">
        <v>189</v>
      </c>
      <c r="B18" s="57" t="s">
        <v>190</v>
      </c>
      <c r="C18" s="57">
        <v>2.79</v>
      </c>
      <c r="D18" s="57">
        <v>16.440000000000001</v>
      </c>
      <c r="E18" s="57">
        <f t="shared" si="0"/>
        <v>19.23</v>
      </c>
      <c r="F18" s="58" t="s">
        <v>237</v>
      </c>
      <c r="G18" s="2">
        <v>436.52</v>
      </c>
      <c r="H18" s="59">
        <f t="shared" si="1"/>
        <v>8394.2800000000007</v>
      </c>
    </row>
    <row r="19" spans="1:8" ht="17.25">
      <c r="A19" s="65" t="s">
        <v>191</v>
      </c>
      <c r="B19" s="57" t="s">
        <v>192</v>
      </c>
      <c r="C19" s="57">
        <v>5.51</v>
      </c>
      <c r="D19" s="57"/>
      <c r="E19" s="57">
        <f t="shared" si="0"/>
        <v>5.51</v>
      </c>
      <c r="F19" s="58" t="s">
        <v>237</v>
      </c>
      <c r="G19" s="57">
        <v>177.1</v>
      </c>
      <c r="H19" s="59">
        <f t="shared" si="1"/>
        <v>975.82</v>
      </c>
    </row>
    <row r="20" spans="1:8">
      <c r="A20" s="5"/>
      <c r="B20" s="6"/>
      <c r="C20" s="6"/>
      <c r="D20" s="6"/>
      <c r="E20" s="7"/>
      <c r="F20" s="3"/>
      <c r="G20" s="7" t="s">
        <v>42</v>
      </c>
      <c r="H20" s="60">
        <f>SUM(H5:H19)</f>
        <v>159356.54999999996</v>
      </c>
    </row>
    <row r="21" spans="1:8">
      <c r="A21" s="138" t="s">
        <v>193</v>
      </c>
      <c r="B21" s="139"/>
      <c r="C21" s="139"/>
      <c r="D21" s="139"/>
      <c r="E21" s="139"/>
      <c r="F21" s="139"/>
      <c r="G21" s="140"/>
      <c r="H21" s="59">
        <f>ROUND((H20*12%),2)</f>
        <v>19122.79</v>
      </c>
    </row>
    <row r="22" spans="1:8">
      <c r="A22" s="138" t="s">
        <v>196</v>
      </c>
      <c r="B22" s="139"/>
      <c r="C22" s="139"/>
      <c r="D22" s="139"/>
      <c r="E22" s="139"/>
      <c r="F22" s="139"/>
      <c r="G22" s="140"/>
      <c r="H22" s="59">
        <f>H20+H21</f>
        <v>178479.33999999997</v>
      </c>
    </row>
    <row r="23" spans="1:8">
      <c r="A23" s="138" t="s">
        <v>195</v>
      </c>
      <c r="B23" s="139"/>
      <c r="C23" s="139"/>
      <c r="D23" s="139"/>
      <c r="E23" s="139"/>
      <c r="F23" s="139"/>
      <c r="G23" s="140"/>
      <c r="H23" s="59">
        <f>ROUND((H22*1%),2)</f>
        <v>1784.79</v>
      </c>
    </row>
    <row r="24" spans="1:8">
      <c r="A24" s="138" t="s">
        <v>196</v>
      </c>
      <c r="B24" s="139"/>
      <c r="C24" s="139"/>
      <c r="D24" s="139"/>
      <c r="E24" s="139"/>
      <c r="F24" s="139"/>
      <c r="G24" s="140"/>
      <c r="H24" s="59">
        <f>H22+H23</f>
        <v>180264.12999999998</v>
      </c>
    </row>
    <row r="25" spans="1:8" ht="23.65" customHeight="1">
      <c r="A25" s="141" t="s">
        <v>197</v>
      </c>
      <c r="B25" s="142"/>
      <c r="C25" s="142"/>
      <c r="D25" s="142"/>
      <c r="E25" s="142"/>
      <c r="F25" s="142"/>
      <c r="G25" s="143"/>
      <c r="H25" s="107">
        <f>ROUND((H24),0)</f>
        <v>180264</v>
      </c>
    </row>
  </sheetData>
  <mergeCells count="8">
    <mergeCell ref="A24:G24"/>
    <mergeCell ref="A25:G25"/>
    <mergeCell ref="A1:H1"/>
    <mergeCell ref="A2:H2"/>
    <mergeCell ref="A3:H3"/>
    <mergeCell ref="A21:G21"/>
    <mergeCell ref="A22:G22"/>
    <mergeCell ref="A23:G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25"/>
  <sheetViews>
    <sheetView topLeftCell="A16" workbookViewId="0">
      <selection activeCell="F25" sqref="F25"/>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9.25" customHeight="1">
      <c r="A3" s="112" t="s">
        <v>249</v>
      </c>
      <c r="B3" s="112"/>
      <c r="C3" s="112"/>
      <c r="D3" s="112"/>
      <c r="E3" s="112"/>
      <c r="F3" s="112"/>
    </row>
    <row r="4" spans="1:6">
      <c r="A4" s="2" t="s">
        <v>3</v>
      </c>
      <c r="B4" s="2" t="s">
        <v>4</v>
      </c>
      <c r="C4" s="2" t="s">
        <v>5</v>
      </c>
      <c r="D4" s="2" t="s">
        <v>6</v>
      </c>
      <c r="E4" s="2" t="s">
        <v>7</v>
      </c>
      <c r="F4" s="2" t="s">
        <v>8</v>
      </c>
    </row>
    <row r="5" spans="1:6" ht="30">
      <c r="A5" s="3">
        <v>1</v>
      </c>
      <c r="B5" s="4" t="s">
        <v>46</v>
      </c>
      <c r="C5" s="2">
        <v>5</v>
      </c>
      <c r="D5" s="4" t="s">
        <v>47</v>
      </c>
      <c r="E5" s="4">
        <v>330.4</v>
      </c>
      <c r="F5" s="4">
        <f t="shared" ref="F5:F14" si="0">C5*E5</f>
        <v>1652</v>
      </c>
    </row>
    <row r="6" spans="1:6" ht="30">
      <c r="A6" s="4" t="s">
        <v>250</v>
      </c>
      <c r="B6" s="4" t="s">
        <v>251</v>
      </c>
      <c r="C6" s="4">
        <v>1.41</v>
      </c>
      <c r="D6" s="4" t="s">
        <v>159</v>
      </c>
      <c r="E6" s="4">
        <v>497.98</v>
      </c>
      <c r="F6" s="4">
        <f>+C6*E6</f>
        <v>702.15179999999998</v>
      </c>
    </row>
    <row r="7" spans="1:6" ht="30">
      <c r="A7" s="4" t="s">
        <v>252</v>
      </c>
      <c r="B7" s="4" t="s">
        <v>253</v>
      </c>
      <c r="C7" s="4">
        <v>0.7</v>
      </c>
      <c r="D7" s="4" t="s">
        <v>159</v>
      </c>
      <c r="E7" s="4">
        <v>878.79</v>
      </c>
      <c r="F7" s="4">
        <f>ROUND(E7*C7,2)</f>
        <v>615.15</v>
      </c>
    </row>
    <row r="8" spans="1:6" ht="120">
      <c r="A8" s="14" t="s">
        <v>254</v>
      </c>
      <c r="B8" s="4" t="s">
        <v>63</v>
      </c>
      <c r="C8" s="13">
        <v>12.39</v>
      </c>
      <c r="D8" s="3" t="s">
        <v>33</v>
      </c>
      <c r="E8" s="13">
        <v>153.84</v>
      </c>
      <c r="F8" s="4">
        <f t="shared" si="0"/>
        <v>1906.0776000000001</v>
      </c>
    </row>
    <row r="9" spans="1:6" ht="105">
      <c r="A9" s="14" t="s">
        <v>255</v>
      </c>
      <c r="B9" s="4" t="s">
        <v>65</v>
      </c>
      <c r="C9" s="13">
        <v>1.24</v>
      </c>
      <c r="D9" s="3" t="s">
        <v>33</v>
      </c>
      <c r="E9" s="13">
        <v>415.58</v>
      </c>
      <c r="F9" s="4">
        <f t="shared" si="0"/>
        <v>515.31920000000002</v>
      </c>
    </row>
    <row r="10" spans="1:6" ht="90">
      <c r="A10" s="14" t="s">
        <v>256</v>
      </c>
      <c r="B10" s="4" t="s">
        <v>67</v>
      </c>
      <c r="C10" s="4">
        <v>2.08</v>
      </c>
      <c r="D10" s="4" t="s">
        <v>33</v>
      </c>
      <c r="E10" s="4">
        <v>1438.94</v>
      </c>
      <c r="F10" s="4">
        <f t="shared" si="0"/>
        <v>2992.9952000000003</v>
      </c>
    </row>
    <row r="11" spans="1:6" ht="60">
      <c r="A11" s="14" t="s">
        <v>257</v>
      </c>
      <c r="B11" s="4" t="s">
        <v>105</v>
      </c>
      <c r="C11" s="13">
        <v>4.62</v>
      </c>
      <c r="D11" s="5" t="s">
        <v>33</v>
      </c>
      <c r="E11" s="13">
        <v>5891.97</v>
      </c>
      <c r="F11" s="4">
        <f t="shared" si="0"/>
        <v>27220.901400000002</v>
      </c>
    </row>
    <row r="12" spans="1:6" ht="105">
      <c r="A12" s="14" t="s">
        <v>258</v>
      </c>
      <c r="B12" s="4" t="s">
        <v>106</v>
      </c>
      <c r="C12" s="13">
        <v>2.48</v>
      </c>
      <c r="D12" s="3" t="s">
        <v>33</v>
      </c>
      <c r="E12" s="13">
        <v>6092.63</v>
      </c>
      <c r="F12" s="4">
        <f>C12*E12</f>
        <v>15109.722400000001</v>
      </c>
    </row>
    <row r="13" spans="1:6" ht="45">
      <c r="A13" s="14" t="s">
        <v>77</v>
      </c>
      <c r="B13" s="16" t="s">
        <v>93</v>
      </c>
      <c r="C13" s="13">
        <v>35.78</v>
      </c>
      <c r="D13" s="14" t="s">
        <v>52</v>
      </c>
      <c r="E13" s="13">
        <v>184.61</v>
      </c>
      <c r="F13" s="4">
        <f t="shared" si="0"/>
        <v>6605.345800000001</v>
      </c>
    </row>
    <row r="14" spans="1:6" ht="120">
      <c r="A14" s="4" t="s">
        <v>109</v>
      </c>
      <c r="B14" s="4" t="s">
        <v>110</v>
      </c>
      <c r="C14" s="4">
        <v>0.55000000000000004</v>
      </c>
      <c r="D14" s="4" t="s">
        <v>74</v>
      </c>
      <c r="E14" s="4">
        <v>77259.94</v>
      </c>
      <c r="F14" s="4">
        <f t="shared" si="0"/>
        <v>42492.967000000004</v>
      </c>
    </row>
    <row r="15" spans="1:6">
      <c r="A15" s="5">
        <v>11</v>
      </c>
      <c r="B15" s="6" t="s">
        <v>30</v>
      </c>
      <c r="C15" s="7"/>
      <c r="D15" s="3"/>
      <c r="E15" s="7"/>
      <c r="F15" s="4"/>
    </row>
    <row r="16" spans="1:6">
      <c r="A16" s="5" t="s">
        <v>31</v>
      </c>
      <c r="B16" s="4" t="s">
        <v>32</v>
      </c>
      <c r="C16" s="4">
        <v>3.05</v>
      </c>
      <c r="D16" s="4" t="s">
        <v>33</v>
      </c>
      <c r="E16" s="4">
        <v>893.67</v>
      </c>
      <c r="F16" s="4">
        <f t="shared" ref="F16:F20" si="1">C16*E16</f>
        <v>2725.6934999999999</v>
      </c>
    </row>
    <row r="17" spans="1:6">
      <c r="A17" s="5" t="s">
        <v>34</v>
      </c>
      <c r="B17" s="4" t="s">
        <v>81</v>
      </c>
      <c r="C17" s="4">
        <v>1.24</v>
      </c>
      <c r="D17" s="4" t="s">
        <v>33</v>
      </c>
      <c r="E17" s="4">
        <v>363.98</v>
      </c>
      <c r="F17" s="4">
        <f t="shared" si="1"/>
        <v>451.33520000000004</v>
      </c>
    </row>
    <row r="18" spans="1:6">
      <c r="A18" s="5" t="s">
        <v>36</v>
      </c>
      <c r="B18" s="4" t="s">
        <v>55</v>
      </c>
      <c r="C18" s="4">
        <v>2.08</v>
      </c>
      <c r="D18" s="4" t="s">
        <v>33</v>
      </c>
      <c r="E18" s="4">
        <v>819.59</v>
      </c>
      <c r="F18" s="4">
        <f t="shared" si="1"/>
        <v>1704.7472</v>
      </c>
    </row>
    <row r="19" spans="1:6">
      <c r="A19" s="5" t="s">
        <v>39</v>
      </c>
      <c r="B19" s="4" t="s">
        <v>35</v>
      </c>
      <c r="C19" s="4">
        <v>6.11</v>
      </c>
      <c r="D19" s="4" t="s">
        <v>33</v>
      </c>
      <c r="E19" s="4">
        <v>496.4</v>
      </c>
      <c r="F19" s="4">
        <f t="shared" si="1"/>
        <v>3033.0039999999999</v>
      </c>
    </row>
    <row r="20" spans="1:6">
      <c r="A20" s="5" t="s">
        <v>94</v>
      </c>
      <c r="B20" s="4" t="s">
        <v>85</v>
      </c>
      <c r="C20" s="4">
        <v>12.39</v>
      </c>
      <c r="D20" s="4" t="s">
        <v>33</v>
      </c>
      <c r="E20" s="4">
        <v>177.1</v>
      </c>
      <c r="F20" s="4">
        <f t="shared" si="1"/>
        <v>2194.2690000000002</v>
      </c>
    </row>
    <row r="21" spans="1:6">
      <c r="A21" s="5"/>
      <c r="B21" s="6"/>
      <c r="C21" s="7"/>
      <c r="D21" s="3"/>
      <c r="E21" s="7" t="s">
        <v>42</v>
      </c>
      <c r="F21" s="13">
        <f>SUM(F5:F20)</f>
        <v>109921.6793</v>
      </c>
    </row>
    <row r="22" spans="1:6" ht="30">
      <c r="A22" s="5"/>
      <c r="B22" s="6"/>
      <c r="C22" s="7"/>
      <c r="D22" s="3"/>
      <c r="E22" s="4" t="s">
        <v>43</v>
      </c>
      <c r="F22" s="4">
        <f>F21*12/100</f>
        <v>13190.601516000001</v>
      </c>
    </row>
    <row r="23" spans="1:6">
      <c r="A23" s="5"/>
      <c r="B23" s="6"/>
      <c r="C23" s="7"/>
      <c r="D23" s="3"/>
      <c r="E23" s="4"/>
      <c r="F23" s="4">
        <f>F22+F21</f>
        <v>123112.280816</v>
      </c>
    </row>
    <row r="24" spans="1:6" ht="30">
      <c r="A24" s="5"/>
      <c r="B24" s="6"/>
      <c r="C24" s="7"/>
      <c r="D24" s="3"/>
      <c r="E24" s="4" t="s">
        <v>44</v>
      </c>
      <c r="F24" s="4">
        <f>F23*1/100</f>
        <v>1231.12280816</v>
      </c>
    </row>
    <row r="25" spans="1:6">
      <c r="A25" s="5"/>
      <c r="B25" s="6"/>
      <c r="C25" s="7"/>
      <c r="D25" s="3"/>
      <c r="E25" s="4" t="s">
        <v>56</v>
      </c>
      <c r="F25" s="4">
        <f>F24+F23</f>
        <v>124343.40362416</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7.75" customHeight="1">
      <c r="A3" s="112" t="s">
        <v>259</v>
      </c>
      <c r="B3" s="112"/>
      <c r="C3" s="112"/>
      <c r="D3" s="112"/>
      <c r="E3" s="112"/>
      <c r="F3" s="112"/>
    </row>
    <row r="4" spans="1:6">
      <c r="A4" s="2" t="s">
        <v>3</v>
      </c>
      <c r="B4" s="2" t="s">
        <v>4</v>
      </c>
      <c r="C4" s="2" t="s">
        <v>5</v>
      </c>
      <c r="D4" s="2" t="s">
        <v>6</v>
      </c>
      <c r="E4" s="2" t="s">
        <v>7</v>
      </c>
      <c r="F4" s="2" t="s">
        <v>8</v>
      </c>
    </row>
    <row r="5" spans="1:6" ht="120">
      <c r="A5" s="14" t="s">
        <v>260</v>
      </c>
      <c r="B5" s="4" t="s">
        <v>63</v>
      </c>
      <c r="C5" s="13">
        <v>51.85</v>
      </c>
      <c r="D5" s="3" t="s">
        <v>33</v>
      </c>
      <c r="E5" s="7">
        <v>139.58000000000001</v>
      </c>
      <c r="F5" s="13">
        <f t="shared" ref="F5:F20" si="0">C5*E5</f>
        <v>7237.2230000000009</v>
      </c>
    </row>
    <row r="6" spans="1:6" ht="105">
      <c r="A6" s="14" t="s">
        <v>88</v>
      </c>
      <c r="B6" s="4" t="s">
        <v>65</v>
      </c>
      <c r="C6" s="13">
        <v>4.79</v>
      </c>
      <c r="D6" s="3" t="s">
        <v>33</v>
      </c>
      <c r="E6" s="7">
        <v>415.58</v>
      </c>
      <c r="F6" s="13">
        <f t="shared" si="0"/>
        <v>1990.6281999999999</v>
      </c>
    </row>
    <row r="7" spans="1:6" ht="90">
      <c r="A7" s="14" t="s">
        <v>89</v>
      </c>
      <c r="B7" s="4" t="s">
        <v>67</v>
      </c>
      <c r="C7" s="13">
        <v>7.85</v>
      </c>
      <c r="D7" s="3" t="s">
        <v>33</v>
      </c>
      <c r="E7" s="7">
        <v>1438.96</v>
      </c>
      <c r="F7" s="13">
        <f t="shared" si="0"/>
        <v>11295.835999999999</v>
      </c>
    </row>
    <row r="8" spans="1:6" ht="150">
      <c r="A8" s="4" t="s">
        <v>90</v>
      </c>
      <c r="B8" s="4" t="s">
        <v>91</v>
      </c>
      <c r="C8" s="4">
        <v>9.7899999999999991</v>
      </c>
      <c r="D8" s="4" t="s">
        <v>33</v>
      </c>
      <c r="E8" s="4">
        <v>4858.76</v>
      </c>
      <c r="F8" s="4">
        <f t="shared" si="0"/>
        <v>47567.260399999999</v>
      </c>
    </row>
    <row r="9" spans="1:6" ht="60">
      <c r="A9" s="12" t="s">
        <v>204</v>
      </c>
      <c r="B9" s="4" t="s">
        <v>69</v>
      </c>
      <c r="C9" s="13">
        <v>14.42</v>
      </c>
      <c r="D9" s="3" t="s">
        <v>33</v>
      </c>
      <c r="E9" s="7">
        <v>5891.97</v>
      </c>
      <c r="F9" s="13">
        <f t="shared" si="0"/>
        <v>84962.207399999999</v>
      </c>
    </row>
    <row r="10" spans="1:6" ht="135">
      <c r="A10" s="12" t="s">
        <v>241</v>
      </c>
      <c r="B10" s="4" t="s">
        <v>71</v>
      </c>
      <c r="C10" s="13">
        <v>9.36</v>
      </c>
      <c r="D10" s="3" t="s">
        <v>33</v>
      </c>
      <c r="E10" s="7">
        <v>6092.63</v>
      </c>
      <c r="F10" s="13">
        <f t="shared" si="0"/>
        <v>57027.016799999998</v>
      </c>
    </row>
    <row r="11" spans="1:6" ht="120">
      <c r="A11" s="4" t="s">
        <v>261</v>
      </c>
      <c r="B11" s="4" t="s">
        <v>73</v>
      </c>
      <c r="C11" s="4">
        <v>1.18</v>
      </c>
      <c r="D11" s="4" t="s">
        <v>74</v>
      </c>
      <c r="E11" s="4">
        <v>79086.94</v>
      </c>
      <c r="F11" s="4">
        <f t="shared" si="0"/>
        <v>93322.589200000002</v>
      </c>
    </row>
    <row r="12" spans="1:6" ht="120">
      <c r="A12" s="12" t="s">
        <v>75</v>
      </c>
      <c r="B12" s="4" t="s">
        <v>76</v>
      </c>
      <c r="C12" s="13">
        <v>1.77</v>
      </c>
      <c r="D12" s="3" t="s">
        <v>74</v>
      </c>
      <c r="E12" s="7">
        <v>77259.94</v>
      </c>
      <c r="F12" s="13">
        <f t="shared" si="0"/>
        <v>136750.0938</v>
      </c>
    </row>
    <row r="13" spans="1:6" ht="60">
      <c r="A13" s="4" t="s">
        <v>77</v>
      </c>
      <c r="B13" s="4" t="s">
        <v>78</v>
      </c>
      <c r="C13" s="13">
        <v>217.05</v>
      </c>
      <c r="D13" s="4" t="s">
        <v>52</v>
      </c>
      <c r="E13" s="15">
        <v>184.61</v>
      </c>
      <c r="F13" s="13">
        <f t="shared" si="0"/>
        <v>40069.600500000008</v>
      </c>
    </row>
    <row r="14" spans="1:6" ht="180">
      <c r="A14" s="4" t="s">
        <v>262</v>
      </c>
      <c r="B14" s="4" t="s">
        <v>263</v>
      </c>
      <c r="C14" s="4">
        <v>150</v>
      </c>
      <c r="D14" s="4" t="s">
        <v>264</v>
      </c>
      <c r="E14" s="4">
        <v>104.62</v>
      </c>
      <c r="F14" s="4">
        <f t="shared" si="0"/>
        <v>15693</v>
      </c>
    </row>
    <row r="15" spans="1:6">
      <c r="A15" s="5">
        <v>11</v>
      </c>
      <c r="B15" s="6" t="s">
        <v>30</v>
      </c>
      <c r="C15" s="13"/>
      <c r="D15" s="3"/>
      <c r="E15" s="7"/>
      <c r="F15" s="13"/>
    </row>
    <row r="16" spans="1:6">
      <c r="A16" s="5" t="s">
        <v>79</v>
      </c>
      <c r="B16" s="4" t="s">
        <v>265</v>
      </c>
      <c r="C16" s="4">
        <v>14.43</v>
      </c>
      <c r="D16" s="4" t="s">
        <v>33</v>
      </c>
      <c r="E16" s="4">
        <v>786.44</v>
      </c>
      <c r="F16" s="13">
        <f t="shared" si="0"/>
        <v>11348.3292</v>
      </c>
    </row>
    <row r="17" spans="1:6">
      <c r="A17" s="5" t="s">
        <v>80</v>
      </c>
      <c r="B17" s="4" t="s">
        <v>81</v>
      </c>
      <c r="C17" s="4">
        <v>4.79</v>
      </c>
      <c r="D17" s="4" t="s">
        <v>33</v>
      </c>
      <c r="E17" s="4">
        <v>319.88</v>
      </c>
      <c r="F17" s="13">
        <f t="shared" si="0"/>
        <v>1532.2252000000001</v>
      </c>
    </row>
    <row r="18" spans="1:6">
      <c r="A18" s="5" t="s">
        <v>82</v>
      </c>
      <c r="B18" s="4" t="s">
        <v>55</v>
      </c>
      <c r="C18" s="4">
        <v>7.85</v>
      </c>
      <c r="D18" s="4" t="s">
        <v>33</v>
      </c>
      <c r="E18" s="4">
        <v>721.18</v>
      </c>
      <c r="F18" s="13">
        <f t="shared" si="0"/>
        <v>5661.262999999999</v>
      </c>
    </row>
    <row r="19" spans="1:6">
      <c r="A19" s="5" t="s">
        <v>83</v>
      </c>
      <c r="B19" s="4" t="s">
        <v>35</v>
      </c>
      <c r="C19" s="4">
        <v>28.87</v>
      </c>
      <c r="D19" s="4" t="s">
        <v>33</v>
      </c>
      <c r="E19" s="4">
        <v>436.52</v>
      </c>
      <c r="F19" s="13">
        <f t="shared" si="0"/>
        <v>12602.332399999999</v>
      </c>
    </row>
    <row r="20" spans="1:6">
      <c r="A20" s="5" t="s">
        <v>84</v>
      </c>
      <c r="B20" s="4" t="s">
        <v>85</v>
      </c>
      <c r="C20" s="4">
        <v>51.85</v>
      </c>
      <c r="D20" s="4" t="s">
        <v>33</v>
      </c>
      <c r="E20" s="4">
        <v>177.1</v>
      </c>
      <c r="F20" s="13">
        <f t="shared" si="0"/>
        <v>9182.6350000000002</v>
      </c>
    </row>
    <row r="21" spans="1:6">
      <c r="A21" s="5"/>
      <c r="B21" s="6"/>
      <c r="C21" s="7"/>
      <c r="D21" s="3"/>
      <c r="E21" s="7" t="s">
        <v>42</v>
      </c>
      <c r="F21" s="13">
        <f>SUM(F5:F20)</f>
        <v>536242.24009999994</v>
      </c>
    </row>
    <row r="22" spans="1:6" ht="30">
      <c r="A22" s="5"/>
      <c r="B22" s="6"/>
      <c r="C22" s="7"/>
      <c r="D22" s="3"/>
      <c r="E22" s="4" t="s">
        <v>43</v>
      </c>
      <c r="F22" s="4">
        <f>F21*12/100</f>
        <v>64349.06881199999</v>
      </c>
    </row>
    <row r="23" spans="1:6">
      <c r="A23" s="5"/>
      <c r="B23" s="6"/>
      <c r="C23" s="7"/>
      <c r="D23" s="3"/>
      <c r="E23" s="4"/>
      <c r="F23" s="4">
        <f>F22+F21</f>
        <v>600591.30891199992</v>
      </c>
    </row>
    <row r="24" spans="1:6" ht="30">
      <c r="A24" s="5"/>
      <c r="B24" s="6"/>
      <c r="C24" s="7"/>
      <c r="D24" s="3"/>
      <c r="E24" s="4" t="s">
        <v>44</v>
      </c>
      <c r="F24" s="4">
        <f>F23*1/100</f>
        <v>6005.9130891199993</v>
      </c>
    </row>
    <row r="25" spans="1:6">
      <c r="A25" s="5"/>
      <c r="B25" s="6"/>
      <c r="C25" s="7"/>
      <c r="D25" s="3"/>
      <c r="E25" s="4" t="s">
        <v>42</v>
      </c>
      <c r="F25" s="4">
        <f>F24+F23</f>
        <v>606597.22200111987</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62.25" customHeight="1">
      <c r="A3" s="112" t="s">
        <v>266</v>
      </c>
      <c r="B3" s="112"/>
      <c r="C3" s="112"/>
      <c r="D3" s="112"/>
      <c r="E3" s="112"/>
      <c r="F3" s="112"/>
    </row>
    <row r="4" spans="1:6">
      <c r="A4" s="2" t="s">
        <v>3</v>
      </c>
      <c r="B4" s="2" t="s">
        <v>4</v>
      </c>
      <c r="C4" s="2" t="s">
        <v>5</v>
      </c>
      <c r="D4" s="2" t="s">
        <v>6</v>
      </c>
      <c r="E4" s="2" t="s">
        <v>7</v>
      </c>
      <c r="F4" s="2" t="s">
        <v>8</v>
      </c>
    </row>
    <row r="5" spans="1:6" ht="120">
      <c r="A5" s="14" t="s">
        <v>267</v>
      </c>
      <c r="B5" s="4" t="s">
        <v>63</v>
      </c>
      <c r="C5" s="4">
        <v>51.23</v>
      </c>
      <c r="D5" s="4" t="s">
        <v>33</v>
      </c>
      <c r="E5" s="4">
        <v>153.84</v>
      </c>
      <c r="F5" s="4">
        <f t="shared" ref="F5:F9" si="0">C5*E5</f>
        <v>7881.2231999999995</v>
      </c>
    </row>
    <row r="6" spans="1:6" ht="105">
      <c r="A6" s="4" t="s">
        <v>88</v>
      </c>
      <c r="B6" s="4" t="s">
        <v>65</v>
      </c>
      <c r="C6" s="4">
        <v>19.12</v>
      </c>
      <c r="D6" s="4" t="s">
        <v>33</v>
      </c>
      <c r="E6" s="4">
        <v>415.58</v>
      </c>
      <c r="F6" s="4">
        <f t="shared" si="0"/>
        <v>7945.8896000000004</v>
      </c>
    </row>
    <row r="7" spans="1:6" ht="90">
      <c r="A7" s="4" t="s">
        <v>268</v>
      </c>
      <c r="B7" s="4" t="s">
        <v>67</v>
      </c>
      <c r="C7" s="4">
        <v>32.119999999999997</v>
      </c>
      <c r="D7" s="4" t="s">
        <v>33</v>
      </c>
      <c r="E7" s="4">
        <v>1438.96</v>
      </c>
      <c r="F7" s="4">
        <f t="shared" si="0"/>
        <v>46219.395199999999</v>
      </c>
    </row>
    <row r="8" spans="1:6" ht="135">
      <c r="A8" s="4" t="s">
        <v>90</v>
      </c>
      <c r="B8" s="4" t="s">
        <v>91</v>
      </c>
      <c r="C8" s="4">
        <v>38.229999999999997</v>
      </c>
      <c r="D8" s="4" t="s">
        <v>33</v>
      </c>
      <c r="E8" s="4">
        <v>4858.76</v>
      </c>
      <c r="F8" s="4">
        <f t="shared" si="0"/>
        <v>185750.39479999998</v>
      </c>
    </row>
    <row r="9" spans="1:6" ht="45">
      <c r="A9" s="4" t="s">
        <v>92</v>
      </c>
      <c r="B9" s="4" t="s">
        <v>93</v>
      </c>
      <c r="C9" s="4">
        <v>25.09</v>
      </c>
      <c r="D9" s="4" t="s">
        <v>52</v>
      </c>
      <c r="E9" s="4">
        <v>184.61</v>
      </c>
      <c r="F9" s="4">
        <f t="shared" si="0"/>
        <v>4631.8649000000005</v>
      </c>
    </row>
    <row r="10" spans="1:6">
      <c r="A10" s="3">
        <v>6</v>
      </c>
      <c r="B10" s="4" t="s">
        <v>30</v>
      </c>
      <c r="C10" s="4"/>
      <c r="D10" s="4"/>
      <c r="E10" s="4"/>
      <c r="F10" s="4"/>
    </row>
    <row r="11" spans="1:6">
      <c r="A11" s="5" t="s">
        <v>31</v>
      </c>
      <c r="B11" s="4" t="s">
        <v>265</v>
      </c>
      <c r="C11" s="4">
        <v>16.440000000000001</v>
      </c>
      <c r="D11" s="4" t="s">
        <v>33</v>
      </c>
      <c r="E11" s="4">
        <v>790.67</v>
      </c>
      <c r="F11" s="4">
        <f t="shared" ref="F11:F15" si="1">C11*E11</f>
        <v>12998.614800000001</v>
      </c>
    </row>
    <row r="12" spans="1:6">
      <c r="A12" s="5" t="s">
        <v>34</v>
      </c>
      <c r="B12" s="4" t="s">
        <v>269</v>
      </c>
      <c r="C12" s="4">
        <v>19.12</v>
      </c>
      <c r="D12" s="4" t="s">
        <v>33</v>
      </c>
      <c r="E12" s="4">
        <v>437.55</v>
      </c>
      <c r="F12" s="4">
        <f t="shared" si="1"/>
        <v>8365.9560000000001</v>
      </c>
    </row>
    <row r="13" spans="1:6">
      <c r="A13" s="5" t="s">
        <v>36</v>
      </c>
      <c r="B13" s="4" t="s">
        <v>270</v>
      </c>
      <c r="C13" s="4">
        <v>32.119999999999997</v>
      </c>
      <c r="D13" s="4" t="s">
        <v>33</v>
      </c>
      <c r="E13" s="4">
        <v>712.09</v>
      </c>
      <c r="F13" s="4">
        <f t="shared" si="1"/>
        <v>22872.3308</v>
      </c>
    </row>
    <row r="14" spans="1:6">
      <c r="A14" s="5" t="s">
        <v>39</v>
      </c>
      <c r="B14" s="4" t="s">
        <v>271</v>
      </c>
      <c r="C14" s="4">
        <v>32.880000000000003</v>
      </c>
      <c r="D14" s="4" t="s">
        <v>33</v>
      </c>
      <c r="E14" s="4">
        <v>393.4</v>
      </c>
      <c r="F14" s="4">
        <f t="shared" si="1"/>
        <v>12934.992</v>
      </c>
    </row>
    <row r="15" spans="1:6">
      <c r="A15" s="5" t="s">
        <v>94</v>
      </c>
      <c r="B15" s="4" t="s">
        <v>85</v>
      </c>
      <c r="C15" s="4">
        <v>51.23</v>
      </c>
      <c r="D15" s="4" t="s">
        <v>33</v>
      </c>
      <c r="E15" s="4">
        <v>177.1</v>
      </c>
      <c r="F15" s="4">
        <f t="shared" si="1"/>
        <v>9072.8329999999987</v>
      </c>
    </row>
    <row r="16" spans="1:6">
      <c r="A16" s="4"/>
      <c r="B16" s="4"/>
      <c r="C16" s="4"/>
      <c r="D16" s="4"/>
      <c r="E16" s="4" t="s">
        <v>42</v>
      </c>
      <c r="F16" s="4">
        <f>SUM(F5:F15)</f>
        <v>318673.49429999996</v>
      </c>
    </row>
    <row r="17" spans="1:6" ht="30">
      <c r="A17" s="5"/>
      <c r="B17" s="6"/>
      <c r="C17" s="7"/>
      <c r="D17" s="3"/>
      <c r="E17" s="4" t="s">
        <v>43</v>
      </c>
      <c r="F17" s="4">
        <f>F16*12/100</f>
        <v>38240.819316000001</v>
      </c>
    </row>
    <row r="18" spans="1:6">
      <c r="A18" s="5"/>
      <c r="B18" s="6"/>
      <c r="C18" s="7"/>
      <c r="D18" s="3"/>
      <c r="E18" s="4"/>
      <c r="F18" s="4">
        <f>F17+F16</f>
        <v>356914.31361599994</v>
      </c>
    </row>
    <row r="19" spans="1:6" ht="30">
      <c r="A19" s="5"/>
      <c r="B19" s="6"/>
      <c r="C19" s="7"/>
      <c r="D19" s="3"/>
      <c r="E19" s="4" t="s">
        <v>44</v>
      </c>
      <c r="F19" s="4">
        <f>F18*1/100</f>
        <v>3569.1431361599994</v>
      </c>
    </row>
    <row r="20" spans="1:6">
      <c r="A20" s="5"/>
      <c r="B20" s="6"/>
      <c r="C20" s="7"/>
      <c r="D20" s="3"/>
      <c r="E20" s="4" t="s">
        <v>56</v>
      </c>
      <c r="F20" s="4">
        <f>F19+F18</f>
        <v>360483.45675215992</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16"/>
  <sheetViews>
    <sheetView tabSelected="1" topLeftCell="A3" workbookViewId="0">
      <selection activeCell="A3" sqref="A3:F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8" customHeight="1">
      <c r="A3" s="112" t="s">
        <v>451</v>
      </c>
      <c r="B3" s="112"/>
      <c r="C3" s="112"/>
      <c r="D3" s="112"/>
      <c r="E3" s="112"/>
      <c r="F3" s="112"/>
    </row>
    <row r="4" spans="1:6">
      <c r="A4" s="2" t="s">
        <v>3</v>
      </c>
      <c r="B4" s="2" t="s">
        <v>4</v>
      </c>
      <c r="C4" s="2" t="s">
        <v>5</v>
      </c>
      <c r="D4" s="2" t="s">
        <v>6</v>
      </c>
      <c r="E4" s="2" t="s">
        <v>7</v>
      </c>
      <c r="F4" s="2" t="s">
        <v>8</v>
      </c>
    </row>
    <row r="5" spans="1:6" ht="30">
      <c r="A5" s="3">
        <v>1</v>
      </c>
      <c r="B5" s="4" t="s">
        <v>46</v>
      </c>
      <c r="C5" s="4">
        <v>5</v>
      </c>
      <c r="D5" s="4" t="s">
        <v>47</v>
      </c>
      <c r="E5" s="4">
        <v>330.4</v>
      </c>
      <c r="F5" s="4">
        <f>C5*E5</f>
        <v>1652</v>
      </c>
    </row>
    <row r="6" spans="1:6" ht="90">
      <c r="A6" s="4" t="s">
        <v>272</v>
      </c>
      <c r="B6" s="4" t="s">
        <v>106</v>
      </c>
      <c r="C6" s="4">
        <v>3.89</v>
      </c>
      <c r="D6" s="4" t="s">
        <v>33</v>
      </c>
      <c r="E6" s="4">
        <v>6092.63</v>
      </c>
      <c r="F6" s="4">
        <f t="shared" ref="F6:F11" si="0">C6*E6</f>
        <v>23700.330700000002</v>
      </c>
    </row>
    <row r="7" spans="1:6" ht="120">
      <c r="A7" s="4" t="s">
        <v>273</v>
      </c>
      <c r="B7" s="4" t="s">
        <v>110</v>
      </c>
      <c r="C7" s="4">
        <v>0.37</v>
      </c>
      <c r="D7" s="4" t="s">
        <v>74</v>
      </c>
      <c r="E7" s="4">
        <v>77259.94</v>
      </c>
      <c r="F7" s="4">
        <f t="shared" si="0"/>
        <v>28586.177800000001</v>
      </c>
    </row>
    <row r="8" spans="1:6" ht="135">
      <c r="A8" s="4" t="s">
        <v>90</v>
      </c>
      <c r="B8" s="4" t="s">
        <v>91</v>
      </c>
      <c r="C8" s="4">
        <v>16.52</v>
      </c>
      <c r="D8" s="4" t="s">
        <v>33</v>
      </c>
      <c r="E8" s="4">
        <v>4858.76</v>
      </c>
      <c r="F8" s="4">
        <f t="shared" si="0"/>
        <v>80266.715200000006</v>
      </c>
    </row>
    <row r="9" spans="1:6">
      <c r="A9" s="3">
        <v>5</v>
      </c>
      <c r="B9" s="4" t="s">
        <v>30</v>
      </c>
      <c r="C9" s="4"/>
      <c r="D9" s="4"/>
      <c r="E9" s="4"/>
      <c r="F9" s="4"/>
    </row>
    <row r="10" spans="1:6">
      <c r="A10" s="4" t="s">
        <v>31</v>
      </c>
      <c r="B10" s="4" t="s">
        <v>265</v>
      </c>
      <c r="C10" s="4">
        <v>8.77</v>
      </c>
      <c r="D10" s="4" t="s">
        <v>33</v>
      </c>
      <c r="E10" s="4">
        <v>695.72</v>
      </c>
      <c r="F10" s="4">
        <f t="shared" si="0"/>
        <v>6101.4643999999998</v>
      </c>
    </row>
    <row r="11" spans="1:6">
      <c r="A11" s="4" t="s">
        <v>34</v>
      </c>
      <c r="B11" s="4" t="s">
        <v>271</v>
      </c>
      <c r="C11" s="4">
        <v>16.579999999999998</v>
      </c>
      <c r="D11" s="4" t="s">
        <v>33</v>
      </c>
      <c r="E11" s="4">
        <v>345.8</v>
      </c>
      <c r="F11" s="4">
        <f t="shared" si="0"/>
        <v>5733.3639999999996</v>
      </c>
    </row>
    <row r="12" spans="1:6">
      <c r="A12" s="4"/>
      <c r="B12" s="4"/>
      <c r="C12" s="4"/>
      <c r="D12" s="4"/>
      <c r="E12" s="4" t="s">
        <v>42</v>
      </c>
      <c r="F12" s="4">
        <f>SUM(F1:F11)</f>
        <v>146040.0521</v>
      </c>
    </row>
    <row r="13" spans="1:6" ht="30">
      <c r="A13" s="5"/>
      <c r="B13" s="6"/>
      <c r="C13" s="7"/>
      <c r="D13" s="3"/>
      <c r="E13" s="4" t="s">
        <v>43</v>
      </c>
      <c r="F13" s="4">
        <f>F12*12/100</f>
        <v>17524.806252000002</v>
      </c>
    </row>
    <row r="14" spans="1:6">
      <c r="A14" s="5"/>
      <c r="B14" s="6"/>
      <c r="C14" s="7"/>
      <c r="D14" s="3"/>
      <c r="E14" s="4"/>
      <c r="F14" s="4">
        <f>F13+F12</f>
        <v>163564.85835200001</v>
      </c>
    </row>
    <row r="15" spans="1:6" ht="30">
      <c r="A15" s="5"/>
      <c r="B15" s="6"/>
      <c r="C15" s="7"/>
      <c r="D15" s="3"/>
      <c r="E15" s="4" t="s">
        <v>44</v>
      </c>
      <c r="F15" s="4">
        <f>F14*1/100</f>
        <v>1635.6485835200001</v>
      </c>
    </row>
    <row r="16" spans="1:6">
      <c r="A16" s="5"/>
      <c r="B16" s="6"/>
      <c r="C16" s="7"/>
      <c r="D16" s="3"/>
      <c r="E16" s="4" t="s">
        <v>56</v>
      </c>
      <c r="F16" s="4">
        <f>F15+F14</f>
        <v>165200.50693552001</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31.5" customHeight="1">
      <c r="A3" s="109" t="s">
        <v>45</v>
      </c>
      <c r="B3" s="110"/>
      <c r="C3" s="110"/>
      <c r="D3" s="110"/>
      <c r="E3" s="110"/>
      <c r="F3" s="111"/>
    </row>
    <row r="4" spans="1:6">
      <c r="A4" s="2" t="s">
        <v>3</v>
      </c>
      <c r="B4" s="2" t="s">
        <v>4</v>
      </c>
      <c r="C4" s="2" t="s">
        <v>5</v>
      </c>
      <c r="D4" s="2" t="s">
        <v>6</v>
      </c>
      <c r="E4" s="2" t="s">
        <v>7</v>
      </c>
      <c r="F4" s="2" t="s">
        <v>8</v>
      </c>
    </row>
    <row r="5" spans="1:6" ht="30">
      <c r="A5" s="3">
        <v>1</v>
      </c>
      <c r="B5" s="4" t="s">
        <v>46</v>
      </c>
      <c r="C5" s="4">
        <v>10</v>
      </c>
      <c r="D5" s="4" t="s">
        <v>47</v>
      </c>
      <c r="E5" s="4">
        <v>330.4</v>
      </c>
      <c r="F5" s="4">
        <f>C5*E5</f>
        <v>3304</v>
      </c>
    </row>
    <row r="6" spans="1:6" ht="45">
      <c r="A6" s="4" t="s">
        <v>48</v>
      </c>
      <c r="B6" s="4" t="s">
        <v>49</v>
      </c>
      <c r="C6" s="4">
        <v>5.4</v>
      </c>
      <c r="D6" s="4" t="s">
        <v>33</v>
      </c>
      <c r="E6" s="4">
        <v>3027.75</v>
      </c>
      <c r="F6" s="4">
        <f t="shared" ref="F6:F11" si="0">C6*E6</f>
        <v>16349.85</v>
      </c>
    </row>
    <row r="7" spans="1:6" ht="30">
      <c r="A7" s="4" t="s">
        <v>50</v>
      </c>
      <c r="B7" s="4" t="s">
        <v>51</v>
      </c>
      <c r="C7" s="4">
        <v>12</v>
      </c>
      <c r="D7" s="4" t="s">
        <v>52</v>
      </c>
      <c r="E7" s="4">
        <v>162.13</v>
      </c>
      <c r="F7" s="4">
        <f t="shared" si="0"/>
        <v>1945.56</v>
      </c>
    </row>
    <row r="8" spans="1:6" ht="30">
      <c r="A8" s="4" t="s">
        <v>53</v>
      </c>
      <c r="B8" s="4" t="s">
        <v>54</v>
      </c>
      <c r="C8" s="4">
        <v>12</v>
      </c>
      <c r="D8" s="4" t="s">
        <v>52</v>
      </c>
      <c r="E8" s="4">
        <v>51.66</v>
      </c>
      <c r="F8" s="4">
        <f t="shared" si="0"/>
        <v>619.91999999999996</v>
      </c>
    </row>
    <row r="9" spans="1:6">
      <c r="A9" s="3">
        <v>5</v>
      </c>
      <c r="B9" s="4" t="s">
        <v>30</v>
      </c>
      <c r="C9" s="4"/>
      <c r="D9" s="4"/>
      <c r="E9" s="4"/>
      <c r="F9" s="4"/>
    </row>
    <row r="10" spans="1:6">
      <c r="A10" s="4" t="s">
        <v>31</v>
      </c>
      <c r="B10" s="4" t="s">
        <v>32</v>
      </c>
      <c r="C10" s="4">
        <v>2.16</v>
      </c>
      <c r="D10" s="4" t="s">
        <v>33</v>
      </c>
      <c r="E10" s="4">
        <v>786.44</v>
      </c>
      <c r="F10" s="4">
        <f t="shared" si="0"/>
        <v>1698.7104000000002</v>
      </c>
    </row>
    <row r="11" spans="1:6">
      <c r="A11" s="4" t="s">
        <v>34</v>
      </c>
      <c r="B11" s="4" t="s">
        <v>55</v>
      </c>
      <c r="C11" s="4">
        <v>5.4</v>
      </c>
      <c r="D11" s="4" t="s">
        <v>33</v>
      </c>
      <c r="E11" s="4">
        <v>721.18</v>
      </c>
      <c r="F11" s="4">
        <f t="shared" si="0"/>
        <v>3894.3719999999998</v>
      </c>
    </row>
    <row r="12" spans="1:6">
      <c r="A12" s="4"/>
      <c r="B12" s="4"/>
      <c r="C12" s="4"/>
      <c r="D12" s="4"/>
      <c r="E12" s="4" t="s">
        <v>42</v>
      </c>
      <c r="F12" s="4">
        <f>SUM(F5:F11)</f>
        <v>27812.412399999997</v>
      </c>
    </row>
    <row r="13" spans="1:6" ht="30">
      <c r="A13" s="5"/>
      <c r="B13" s="6"/>
      <c r="C13" s="7"/>
      <c r="D13" s="3"/>
      <c r="E13" s="4" t="s">
        <v>43</v>
      </c>
      <c r="F13" s="4">
        <f>F12*12/100</f>
        <v>3337.4894879999997</v>
      </c>
    </row>
    <row r="14" spans="1:6">
      <c r="A14" s="5"/>
      <c r="B14" s="6"/>
      <c r="C14" s="7"/>
      <c r="D14" s="3"/>
      <c r="E14" s="4"/>
      <c r="F14" s="4">
        <f>F13+F12</f>
        <v>31149.901887999997</v>
      </c>
    </row>
    <row r="15" spans="1:6" ht="30">
      <c r="A15" s="5"/>
      <c r="B15" s="6"/>
      <c r="C15" s="7"/>
      <c r="D15" s="3"/>
      <c r="E15" s="4" t="s">
        <v>44</v>
      </c>
      <c r="F15" s="4">
        <f>F14*1/100</f>
        <v>311.49901887999999</v>
      </c>
    </row>
    <row r="16" spans="1:6">
      <c r="A16" s="5"/>
      <c r="B16" s="6"/>
      <c r="C16" s="7"/>
      <c r="D16" s="3"/>
      <c r="E16" s="4" t="s">
        <v>56</v>
      </c>
      <c r="F16" s="4">
        <f>F15+F14</f>
        <v>31461.400906879997</v>
      </c>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9.25" customHeight="1">
      <c r="A3" s="109" t="s">
        <v>274</v>
      </c>
      <c r="B3" s="110"/>
      <c r="C3" s="110"/>
      <c r="D3" s="110"/>
      <c r="E3" s="110"/>
      <c r="F3" s="111"/>
    </row>
    <row r="4" spans="1:6">
      <c r="A4" s="2" t="s">
        <v>3</v>
      </c>
      <c r="B4" s="2" t="s">
        <v>4</v>
      </c>
      <c r="C4" s="2" t="s">
        <v>5</v>
      </c>
      <c r="D4" s="2" t="s">
        <v>6</v>
      </c>
      <c r="E4" s="2" t="s">
        <v>7</v>
      </c>
      <c r="F4" s="2" t="s">
        <v>8</v>
      </c>
    </row>
    <row r="5" spans="1:6" ht="30">
      <c r="A5" s="14">
        <v>1</v>
      </c>
      <c r="B5" s="4" t="s">
        <v>46</v>
      </c>
      <c r="C5" s="4">
        <v>10</v>
      </c>
      <c r="D5" s="4" t="s">
        <v>47</v>
      </c>
      <c r="E5" s="4">
        <v>330.4</v>
      </c>
      <c r="F5" s="4">
        <f>C5*E5</f>
        <v>3304</v>
      </c>
    </row>
    <row r="6" spans="1:6" ht="120">
      <c r="A6" s="14" t="s">
        <v>275</v>
      </c>
      <c r="B6" s="4" t="s">
        <v>63</v>
      </c>
      <c r="C6" s="4">
        <v>34</v>
      </c>
      <c r="D6" s="4" t="s">
        <v>33</v>
      </c>
      <c r="E6" s="4">
        <v>153.84</v>
      </c>
      <c r="F6" s="4">
        <f t="shared" ref="F6:F12" si="0">C6*E6</f>
        <v>5230.5600000000004</v>
      </c>
    </row>
    <row r="7" spans="1:6" ht="105">
      <c r="A7" s="14" t="s">
        <v>97</v>
      </c>
      <c r="B7" s="4" t="s">
        <v>65</v>
      </c>
      <c r="C7" s="13">
        <v>2.86</v>
      </c>
      <c r="D7" s="3" t="s">
        <v>33</v>
      </c>
      <c r="E7" s="13">
        <v>415.58</v>
      </c>
      <c r="F7" s="4">
        <f t="shared" si="0"/>
        <v>1188.5587999999998</v>
      </c>
    </row>
    <row r="8" spans="1:6" ht="90">
      <c r="A8" s="14" t="s">
        <v>98</v>
      </c>
      <c r="B8" s="4" t="s">
        <v>67</v>
      </c>
      <c r="C8" s="13">
        <v>4.8</v>
      </c>
      <c r="D8" s="5" t="s">
        <v>33</v>
      </c>
      <c r="E8" s="13">
        <v>1438.96</v>
      </c>
      <c r="F8" s="4">
        <f t="shared" si="0"/>
        <v>6907.0079999999998</v>
      </c>
    </row>
    <row r="9" spans="1:6" ht="90">
      <c r="A9" s="14" t="s">
        <v>276</v>
      </c>
      <c r="B9" s="4" t="s">
        <v>277</v>
      </c>
      <c r="C9" s="13">
        <v>11.1</v>
      </c>
      <c r="D9" s="5" t="s">
        <v>33</v>
      </c>
      <c r="E9" s="13">
        <v>5094.3599999999997</v>
      </c>
      <c r="F9" s="4">
        <f t="shared" si="0"/>
        <v>56547.395999999993</v>
      </c>
    </row>
    <row r="10" spans="1:6" ht="90">
      <c r="A10" s="14" t="s">
        <v>241</v>
      </c>
      <c r="B10" s="4" t="s">
        <v>106</v>
      </c>
      <c r="C10" s="13">
        <v>5.38</v>
      </c>
      <c r="D10" s="3" t="s">
        <v>33</v>
      </c>
      <c r="E10" s="13">
        <v>6092.63</v>
      </c>
      <c r="F10" s="4">
        <f t="shared" si="0"/>
        <v>32778.349399999999</v>
      </c>
    </row>
    <row r="11" spans="1:6" ht="45">
      <c r="A11" s="4" t="s">
        <v>278</v>
      </c>
      <c r="B11" s="4" t="s">
        <v>93</v>
      </c>
      <c r="C11" s="13">
        <v>113.38</v>
      </c>
      <c r="D11" s="4" t="s">
        <v>52</v>
      </c>
      <c r="E11" s="4">
        <v>184.61</v>
      </c>
      <c r="F11" s="4">
        <f t="shared" si="0"/>
        <v>20931.0818</v>
      </c>
    </row>
    <row r="12" spans="1:6" ht="120">
      <c r="A12" s="4" t="s">
        <v>279</v>
      </c>
      <c r="B12" s="4" t="s">
        <v>110</v>
      </c>
      <c r="C12" s="13">
        <v>1.4550000000000001</v>
      </c>
      <c r="D12" s="4" t="s">
        <v>74</v>
      </c>
      <c r="E12" s="4">
        <v>77259.94</v>
      </c>
      <c r="F12" s="4">
        <f t="shared" si="0"/>
        <v>112413.2127</v>
      </c>
    </row>
    <row r="13" spans="1:6">
      <c r="A13" s="5">
        <v>9</v>
      </c>
      <c r="B13" s="6" t="s">
        <v>30</v>
      </c>
      <c r="C13" s="13"/>
      <c r="D13" s="3"/>
      <c r="E13" s="7"/>
      <c r="F13" s="4"/>
    </row>
    <row r="14" spans="1:6">
      <c r="A14" s="5" t="s">
        <v>31</v>
      </c>
      <c r="B14" s="4" t="s">
        <v>280</v>
      </c>
      <c r="C14" s="13">
        <v>34</v>
      </c>
      <c r="D14" s="3" t="s">
        <v>33</v>
      </c>
      <c r="E14" s="7">
        <v>177.1</v>
      </c>
      <c r="F14" s="4">
        <f t="shared" ref="F14:F18" si="1">C14*E14</f>
        <v>6021.4</v>
      </c>
    </row>
    <row r="15" spans="1:6">
      <c r="A15" s="5" t="s">
        <v>34</v>
      </c>
      <c r="B15" s="4" t="s">
        <v>120</v>
      </c>
      <c r="C15" s="13">
        <v>2.86</v>
      </c>
      <c r="D15" s="3" t="s">
        <v>33</v>
      </c>
      <c r="E15" s="7">
        <v>319.88</v>
      </c>
      <c r="F15" s="4">
        <f t="shared" si="1"/>
        <v>914.85679999999991</v>
      </c>
    </row>
    <row r="16" spans="1:6">
      <c r="A16" s="5" t="s">
        <v>36</v>
      </c>
      <c r="B16" s="4" t="s">
        <v>32</v>
      </c>
      <c r="C16" s="13">
        <v>7.09</v>
      </c>
      <c r="D16" s="3" t="s">
        <v>33</v>
      </c>
      <c r="E16" s="7">
        <v>786.44</v>
      </c>
      <c r="F16" s="4">
        <f t="shared" si="1"/>
        <v>5575.8596000000007</v>
      </c>
    </row>
    <row r="17" spans="1:6">
      <c r="A17" s="5" t="s">
        <v>39</v>
      </c>
      <c r="B17" s="4" t="s">
        <v>281</v>
      </c>
      <c r="C17" s="13">
        <v>14.17</v>
      </c>
      <c r="D17" s="3" t="s">
        <v>33</v>
      </c>
      <c r="E17" s="7">
        <v>436.52</v>
      </c>
      <c r="F17" s="4">
        <f t="shared" si="1"/>
        <v>6185.4883999999993</v>
      </c>
    </row>
    <row r="18" spans="1:6">
      <c r="A18" s="5" t="s">
        <v>94</v>
      </c>
      <c r="B18" s="4" t="s">
        <v>282</v>
      </c>
      <c r="C18" s="13">
        <v>4.8</v>
      </c>
      <c r="D18" s="3" t="s">
        <v>33</v>
      </c>
      <c r="E18" s="7">
        <v>721.18</v>
      </c>
      <c r="F18" s="4">
        <f t="shared" si="1"/>
        <v>3461.6639999999998</v>
      </c>
    </row>
    <row r="19" spans="1:6" ht="15.75">
      <c r="A19" s="5"/>
      <c r="B19" s="6"/>
      <c r="C19" s="7"/>
      <c r="D19" s="3"/>
      <c r="E19" s="7" t="s">
        <v>42</v>
      </c>
      <c r="F19" s="66">
        <f>SUM(F5:F18)</f>
        <v>261459.43549999999</v>
      </c>
    </row>
    <row r="20" spans="1:6" ht="30">
      <c r="A20" s="5"/>
      <c r="B20" s="6"/>
      <c r="C20" s="7"/>
      <c r="D20" s="3"/>
      <c r="E20" s="4" t="s">
        <v>43</v>
      </c>
      <c r="F20" s="4">
        <f>F19*12/100</f>
        <v>31375.132259999998</v>
      </c>
    </row>
    <row r="21" spans="1:6">
      <c r="A21" s="5"/>
      <c r="B21" s="6"/>
      <c r="C21" s="7"/>
      <c r="D21" s="3"/>
      <c r="E21" s="4"/>
      <c r="F21" s="4">
        <f>F20+F19</f>
        <v>292834.56776000001</v>
      </c>
    </row>
    <row r="22" spans="1:6" ht="30">
      <c r="A22" s="5"/>
      <c r="B22" s="6"/>
      <c r="C22" s="7"/>
      <c r="D22" s="3"/>
      <c r="E22" s="4" t="s">
        <v>44</v>
      </c>
      <c r="F22" s="4">
        <f>F21*1/100</f>
        <v>2928.3456776000003</v>
      </c>
    </row>
    <row r="23" spans="1:6">
      <c r="A23" s="5"/>
      <c r="B23" s="6"/>
      <c r="C23" s="7"/>
      <c r="D23" s="3"/>
      <c r="E23" s="4" t="s">
        <v>56</v>
      </c>
      <c r="F23" s="4">
        <f>F22+F21</f>
        <v>295762.91343760001</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1"/>
  <sheetViews>
    <sheetView topLeftCell="A7"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62.25" customHeight="1">
      <c r="A3" s="112" t="s">
        <v>283</v>
      </c>
      <c r="B3" s="112"/>
      <c r="C3" s="112"/>
      <c r="D3" s="112"/>
      <c r="E3" s="112"/>
      <c r="F3" s="112"/>
    </row>
    <row r="4" spans="1:6">
      <c r="A4" s="2" t="s">
        <v>3</v>
      </c>
      <c r="B4" s="2" t="s">
        <v>4</v>
      </c>
      <c r="C4" s="2" t="s">
        <v>5</v>
      </c>
      <c r="D4" s="2" t="s">
        <v>6</v>
      </c>
      <c r="E4" s="2" t="s">
        <v>7</v>
      </c>
      <c r="F4" s="2" t="s">
        <v>8</v>
      </c>
    </row>
    <row r="5" spans="1:6" ht="30">
      <c r="A5" s="14">
        <v>1</v>
      </c>
      <c r="B5" s="4" t="s">
        <v>46</v>
      </c>
      <c r="C5" s="4">
        <v>10</v>
      </c>
      <c r="D5" s="4" t="s">
        <v>47</v>
      </c>
      <c r="E5" s="4">
        <v>330.4</v>
      </c>
      <c r="F5" s="4">
        <f>C5*E5</f>
        <v>3304</v>
      </c>
    </row>
    <row r="6" spans="1:6" ht="120">
      <c r="A6" s="14" t="s">
        <v>96</v>
      </c>
      <c r="B6" s="4" t="s">
        <v>63</v>
      </c>
      <c r="C6" s="4">
        <v>57.35</v>
      </c>
      <c r="D6" s="4" t="s">
        <v>33</v>
      </c>
      <c r="E6" s="4">
        <v>139.58000000000001</v>
      </c>
      <c r="F6" s="4">
        <f t="shared" ref="F6:F10" si="0">C6*E6</f>
        <v>8004.9130000000005</v>
      </c>
    </row>
    <row r="7" spans="1:6" ht="105">
      <c r="A7" s="4" t="s">
        <v>97</v>
      </c>
      <c r="B7" s="4" t="s">
        <v>65</v>
      </c>
      <c r="C7" s="4">
        <v>17.2</v>
      </c>
      <c r="D7" s="4" t="s">
        <v>33</v>
      </c>
      <c r="E7" s="4">
        <v>415.58</v>
      </c>
      <c r="F7" s="4">
        <f t="shared" si="0"/>
        <v>7147.9759999999997</v>
      </c>
    </row>
    <row r="8" spans="1:6" ht="90">
      <c r="A8" s="4" t="s">
        <v>98</v>
      </c>
      <c r="B8" s="4" t="s">
        <v>67</v>
      </c>
      <c r="C8" s="4">
        <v>28.9</v>
      </c>
      <c r="D8" s="4" t="s">
        <v>33</v>
      </c>
      <c r="E8" s="4">
        <v>1438.96</v>
      </c>
      <c r="F8" s="4">
        <f t="shared" si="0"/>
        <v>41585.943999999996</v>
      </c>
    </row>
    <row r="9" spans="1:6" ht="135">
      <c r="A9" s="4" t="s">
        <v>99</v>
      </c>
      <c r="B9" s="4" t="s">
        <v>91</v>
      </c>
      <c r="C9" s="4">
        <v>34.409999999999997</v>
      </c>
      <c r="D9" s="4" t="s">
        <v>33</v>
      </c>
      <c r="E9" s="4">
        <v>4858.76</v>
      </c>
      <c r="F9" s="4">
        <f t="shared" si="0"/>
        <v>167189.93159999998</v>
      </c>
    </row>
    <row r="10" spans="1:6" ht="45">
      <c r="A10" s="4" t="s">
        <v>100</v>
      </c>
      <c r="B10" s="4" t="s">
        <v>93</v>
      </c>
      <c r="C10" s="4">
        <v>25.09</v>
      </c>
      <c r="D10" s="4" t="s">
        <v>52</v>
      </c>
      <c r="E10" s="4">
        <v>184.61</v>
      </c>
      <c r="F10" s="4">
        <f t="shared" si="0"/>
        <v>4631.8649000000005</v>
      </c>
    </row>
    <row r="11" spans="1:6">
      <c r="A11" s="3">
        <v>7</v>
      </c>
      <c r="B11" s="4" t="s">
        <v>30</v>
      </c>
      <c r="C11" s="4"/>
      <c r="D11" s="4"/>
      <c r="E11" s="4"/>
      <c r="F11" s="4"/>
    </row>
    <row r="12" spans="1:6">
      <c r="A12" s="5" t="s">
        <v>31</v>
      </c>
      <c r="B12" s="4" t="s">
        <v>265</v>
      </c>
      <c r="C12" s="4">
        <v>14.8</v>
      </c>
      <c r="D12" s="4" t="s">
        <v>33</v>
      </c>
      <c r="E12" s="4">
        <v>786.44</v>
      </c>
      <c r="F12" s="4">
        <f t="shared" ref="F12:F16" si="1">C12*E12</f>
        <v>11639.312000000002</v>
      </c>
    </row>
    <row r="13" spans="1:6">
      <c r="A13" s="5" t="s">
        <v>34</v>
      </c>
      <c r="B13" s="4" t="s">
        <v>284</v>
      </c>
      <c r="C13" s="4">
        <v>17.2</v>
      </c>
      <c r="D13" s="4" t="s">
        <v>33</v>
      </c>
      <c r="E13" s="4">
        <v>332.84</v>
      </c>
      <c r="F13" s="4">
        <f t="shared" si="1"/>
        <v>5724.847999999999</v>
      </c>
    </row>
    <row r="14" spans="1:6">
      <c r="A14" s="5" t="s">
        <v>36</v>
      </c>
      <c r="B14" s="4" t="s">
        <v>55</v>
      </c>
      <c r="C14" s="4">
        <v>28.9</v>
      </c>
      <c r="D14" s="4" t="s">
        <v>33</v>
      </c>
      <c r="E14" s="4">
        <v>721.18</v>
      </c>
      <c r="F14" s="4">
        <f t="shared" si="1"/>
        <v>20842.101999999999</v>
      </c>
    </row>
    <row r="15" spans="1:6">
      <c r="A15" s="5" t="s">
        <v>39</v>
      </c>
      <c r="B15" s="4" t="s">
        <v>35</v>
      </c>
      <c r="C15" s="4">
        <v>29.59</v>
      </c>
      <c r="D15" s="4" t="s">
        <v>33</v>
      </c>
      <c r="E15" s="4">
        <v>436.52</v>
      </c>
      <c r="F15" s="4">
        <f t="shared" si="1"/>
        <v>12916.6268</v>
      </c>
    </row>
    <row r="16" spans="1:6">
      <c r="A16" s="5" t="s">
        <v>94</v>
      </c>
      <c r="B16" s="4" t="s">
        <v>85</v>
      </c>
      <c r="C16" s="4">
        <v>57.35</v>
      </c>
      <c r="D16" s="4" t="s">
        <v>33</v>
      </c>
      <c r="E16" s="4">
        <v>177.1</v>
      </c>
      <c r="F16" s="4">
        <f t="shared" si="1"/>
        <v>10156.684999999999</v>
      </c>
    </row>
    <row r="17" spans="1:6">
      <c r="A17" s="4"/>
      <c r="B17" s="4"/>
      <c r="C17" s="4"/>
      <c r="D17" s="4"/>
      <c r="E17" s="4" t="s">
        <v>42</v>
      </c>
      <c r="F17" s="4">
        <f>SUM(F5:F16)</f>
        <v>293144.20329999999</v>
      </c>
    </row>
    <row r="18" spans="1:6" ht="30">
      <c r="A18" s="5"/>
      <c r="B18" s="6"/>
      <c r="C18" s="7"/>
      <c r="D18" s="3"/>
      <c r="E18" s="4" t="s">
        <v>43</v>
      </c>
      <c r="F18" s="4">
        <f>F17*12/100</f>
        <v>35177.304396</v>
      </c>
    </row>
    <row r="19" spans="1:6">
      <c r="A19" s="5"/>
      <c r="B19" s="6"/>
      <c r="C19" s="7"/>
      <c r="D19" s="3"/>
      <c r="E19" s="4"/>
      <c r="F19" s="4">
        <f>F18+F17</f>
        <v>328321.50769599999</v>
      </c>
    </row>
    <row r="20" spans="1:6" ht="30">
      <c r="A20" s="5"/>
      <c r="B20" s="6"/>
      <c r="C20" s="7"/>
      <c r="D20" s="3"/>
      <c r="E20" s="4" t="s">
        <v>44</v>
      </c>
      <c r="F20" s="4">
        <f>F19*1/100</f>
        <v>3283.2150769599998</v>
      </c>
    </row>
    <row r="21" spans="1:6">
      <c r="A21" s="5"/>
      <c r="B21" s="6"/>
      <c r="C21" s="7"/>
      <c r="D21" s="3"/>
      <c r="E21" s="4" t="s">
        <v>42</v>
      </c>
      <c r="F21" s="4">
        <f>F20+F19</f>
        <v>331604.72277295997</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3"/>
  <sheetViews>
    <sheetView topLeftCell="A16"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8.75" customHeight="1">
      <c r="A3" s="112" t="s">
        <v>293</v>
      </c>
      <c r="B3" s="112"/>
      <c r="C3" s="112"/>
      <c r="D3" s="112"/>
      <c r="E3" s="112"/>
      <c r="F3" s="112"/>
    </row>
    <row r="4" spans="1:6">
      <c r="A4" s="2" t="s">
        <v>3</v>
      </c>
      <c r="B4" s="2" t="s">
        <v>4</v>
      </c>
      <c r="C4" s="2" t="s">
        <v>5</v>
      </c>
      <c r="D4" s="2" t="s">
        <v>6</v>
      </c>
      <c r="E4" s="2" t="s">
        <v>7</v>
      </c>
      <c r="F4" s="2" t="s">
        <v>8</v>
      </c>
    </row>
    <row r="5" spans="1:6" ht="30">
      <c r="A5" s="4">
        <v>1</v>
      </c>
      <c r="B5" s="4" t="s">
        <v>285</v>
      </c>
      <c r="C5" s="4">
        <v>10</v>
      </c>
      <c r="D5" s="4" t="s">
        <v>159</v>
      </c>
      <c r="E5" s="4">
        <v>330.4</v>
      </c>
      <c r="F5" s="4">
        <f>ROUND(E5*C5,2)</f>
        <v>3304</v>
      </c>
    </row>
    <row r="6" spans="1:6" ht="120">
      <c r="A6" s="4" t="s">
        <v>286</v>
      </c>
      <c r="B6" s="4" t="s">
        <v>63</v>
      </c>
      <c r="C6" s="13">
        <v>70.94</v>
      </c>
      <c r="D6" s="4" t="s">
        <v>33</v>
      </c>
      <c r="E6" s="13">
        <v>153.84</v>
      </c>
      <c r="F6" s="4">
        <f t="shared" ref="F6:F11" si="0">ROUND(E6*C6,2)</f>
        <v>10913.41</v>
      </c>
    </row>
    <row r="7" spans="1:6" ht="105">
      <c r="A7" s="4" t="s">
        <v>97</v>
      </c>
      <c r="B7" s="4" t="s">
        <v>160</v>
      </c>
      <c r="C7" s="13">
        <v>7.09</v>
      </c>
      <c r="D7" s="4" t="s">
        <v>33</v>
      </c>
      <c r="E7" s="13">
        <v>415.58</v>
      </c>
      <c r="F7" s="4">
        <f t="shared" si="0"/>
        <v>2946.46</v>
      </c>
    </row>
    <row r="8" spans="1:6" ht="90">
      <c r="A8" s="4" t="s">
        <v>287</v>
      </c>
      <c r="B8" s="4" t="s">
        <v>161</v>
      </c>
      <c r="C8" s="13">
        <v>11.92</v>
      </c>
      <c r="D8" s="4" t="s">
        <v>33</v>
      </c>
      <c r="E8" s="13">
        <v>1336.28</v>
      </c>
      <c r="F8" s="4">
        <f t="shared" si="0"/>
        <v>15928.46</v>
      </c>
    </row>
    <row r="9" spans="1:6" ht="105">
      <c r="A9" s="4" t="s">
        <v>288</v>
      </c>
      <c r="B9" s="4" t="s">
        <v>289</v>
      </c>
      <c r="C9" s="4">
        <v>24.09</v>
      </c>
      <c r="D9" s="4" t="s">
        <v>159</v>
      </c>
      <c r="E9" s="4">
        <v>5094.3599999999997</v>
      </c>
      <c r="F9" s="4">
        <f t="shared" si="0"/>
        <v>122723.13</v>
      </c>
    </row>
    <row r="10" spans="1:6" ht="105">
      <c r="A10" s="4" t="s">
        <v>290</v>
      </c>
      <c r="B10" s="4" t="s">
        <v>106</v>
      </c>
      <c r="C10" s="13">
        <v>11.55</v>
      </c>
      <c r="D10" s="4" t="s">
        <v>33</v>
      </c>
      <c r="E10" s="13">
        <v>6092.63</v>
      </c>
      <c r="F10" s="4">
        <f t="shared" si="0"/>
        <v>70369.88</v>
      </c>
    </row>
    <row r="11" spans="1:6" ht="120">
      <c r="A11" s="4" t="s">
        <v>291</v>
      </c>
      <c r="B11" s="4" t="s">
        <v>110</v>
      </c>
      <c r="C11" s="13">
        <v>3.1469999999999998</v>
      </c>
      <c r="D11" s="4" t="s">
        <v>74</v>
      </c>
      <c r="E11" s="13">
        <v>77259.94</v>
      </c>
      <c r="F11" s="4">
        <f t="shared" si="0"/>
        <v>243137.03</v>
      </c>
    </row>
    <row r="12" spans="1:6" ht="45">
      <c r="A12" s="4" t="s">
        <v>107</v>
      </c>
      <c r="B12" s="4" t="s">
        <v>93</v>
      </c>
      <c r="C12" s="4">
        <v>177.32</v>
      </c>
      <c r="D12" s="4" t="s">
        <v>52</v>
      </c>
      <c r="E12" s="4">
        <v>184.61</v>
      </c>
      <c r="F12" s="4">
        <f t="shared" ref="F12" si="1">C12*E12</f>
        <v>32735.0452</v>
      </c>
    </row>
    <row r="13" spans="1:6">
      <c r="A13" s="3">
        <v>9</v>
      </c>
      <c r="B13" s="67" t="s">
        <v>30</v>
      </c>
      <c r="C13" s="67"/>
      <c r="D13" s="67"/>
      <c r="E13" s="67"/>
      <c r="F13" s="4"/>
    </row>
    <row r="14" spans="1:6">
      <c r="A14" s="5" t="s">
        <v>31</v>
      </c>
      <c r="B14" s="4" t="s">
        <v>32</v>
      </c>
      <c r="C14" s="4">
        <v>15.33</v>
      </c>
      <c r="D14" s="4" t="s">
        <v>33</v>
      </c>
      <c r="E14" s="4">
        <v>893.67</v>
      </c>
      <c r="F14" s="4">
        <f t="shared" ref="F14:F18" si="2">C14*E14</f>
        <v>13699.961099999999</v>
      </c>
    </row>
    <row r="15" spans="1:6">
      <c r="A15" s="5" t="s">
        <v>34</v>
      </c>
      <c r="B15" s="4" t="s">
        <v>292</v>
      </c>
      <c r="C15" s="4">
        <v>7.09</v>
      </c>
      <c r="D15" s="4" t="s">
        <v>33</v>
      </c>
      <c r="E15" s="4">
        <v>378.69</v>
      </c>
      <c r="F15" s="4">
        <f t="shared" si="2"/>
        <v>2684.9121</v>
      </c>
    </row>
    <row r="16" spans="1:6">
      <c r="A16" s="5" t="s">
        <v>36</v>
      </c>
      <c r="B16" s="4" t="s">
        <v>55</v>
      </c>
      <c r="C16" s="4">
        <v>11.92</v>
      </c>
      <c r="D16" s="4" t="s">
        <v>33</v>
      </c>
      <c r="E16" s="4">
        <v>819.59</v>
      </c>
      <c r="F16" s="4">
        <f t="shared" si="2"/>
        <v>9769.5128000000004</v>
      </c>
    </row>
    <row r="17" spans="1:6">
      <c r="A17" s="5" t="s">
        <v>39</v>
      </c>
      <c r="B17" s="4" t="s">
        <v>35</v>
      </c>
      <c r="C17" s="4">
        <v>30.66</v>
      </c>
      <c r="D17" s="4" t="s">
        <v>33</v>
      </c>
      <c r="E17" s="4">
        <v>496.4</v>
      </c>
      <c r="F17" s="4">
        <f t="shared" si="2"/>
        <v>15219.624</v>
      </c>
    </row>
    <row r="18" spans="1:6">
      <c r="A18" s="5" t="s">
        <v>94</v>
      </c>
      <c r="B18" s="4" t="s">
        <v>85</v>
      </c>
      <c r="C18" s="4">
        <v>70.94</v>
      </c>
      <c r="D18" s="4" t="s">
        <v>33</v>
      </c>
      <c r="E18" s="4">
        <v>177.1</v>
      </c>
      <c r="F18" s="4">
        <f t="shared" si="2"/>
        <v>12563.473999999998</v>
      </c>
    </row>
    <row r="19" spans="1:6">
      <c r="A19" s="148" t="s">
        <v>196</v>
      </c>
      <c r="B19" s="149"/>
      <c r="C19" s="149"/>
      <c r="D19" s="149"/>
      <c r="E19" s="150"/>
      <c r="F19" s="4">
        <f>SUM(F5:F18)</f>
        <v>555994.89919999999</v>
      </c>
    </row>
    <row r="20" spans="1:6" ht="30">
      <c r="A20" s="5"/>
      <c r="B20" s="6"/>
      <c r="C20" s="7"/>
      <c r="D20" s="3"/>
      <c r="E20" s="4" t="s">
        <v>43</v>
      </c>
      <c r="F20" s="4">
        <f>F19*12/100</f>
        <v>66719.387904000003</v>
      </c>
    </row>
    <row r="21" spans="1:6">
      <c r="A21" s="5"/>
      <c r="B21" s="6"/>
      <c r="C21" s="7"/>
      <c r="D21" s="3"/>
      <c r="E21" s="4"/>
      <c r="F21" s="4">
        <f>F20+F19</f>
        <v>622714.28710399999</v>
      </c>
    </row>
    <row r="22" spans="1:6" ht="30">
      <c r="A22" s="5"/>
      <c r="B22" s="6"/>
      <c r="C22" s="7"/>
      <c r="D22" s="3"/>
      <c r="E22" s="4" t="s">
        <v>44</v>
      </c>
      <c r="F22" s="4">
        <f>F21*1/100</f>
        <v>6227.1428710399996</v>
      </c>
    </row>
    <row r="23" spans="1:6" ht="15.75">
      <c r="A23" s="5"/>
      <c r="B23" s="6"/>
      <c r="C23" s="7"/>
      <c r="D23" s="3"/>
      <c r="E23" s="4" t="s">
        <v>56</v>
      </c>
      <c r="F23" s="63">
        <f>F22+F21</f>
        <v>628941.42997504002</v>
      </c>
    </row>
  </sheetData>
  <mergeCells count="4">
    <mergeCell ref="A1:F1"/>
    <mergeCell ref="A2:F2"/>
    <mergeCell ref="A3:F3"/>
    <mergeCell ref="A19:E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20"/>
  <sheetViews>
    <sheetView workbookViewId="0">
      <selection activeCell="A3" sqref="A3:F3"/>
    </sheetView>
  </sheetViews>
  <sheetFormatPr defaultRowHeight="15"/>
  <cols>
    <col min="1" max="1" width="7.710937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8" ht="18.75">
      <c r="A1" s="108" t="s">
        <v>0</v>
      </c>
      <c r="B1" s="108"/>
      <c r="C1" s="108"/>
      <c r="D1" s="108"/>
      <c r="E1" s="108"/>
      <c r="F1" s="108"/>
    </row>
    <row r="2" spans="1:8" ht="18.75">
      <c r="A2" s="108" t="s">
        <v>1</v>
      </c>
      <c r="B2" s="108"/>
      <c r="C2" s="108"/>
      <c r="D2" s="108"/>
      <c r="E2" s="108"/>
      <c r="F2" s="108"/>
    </row>
    <row r="3" spans="1:8" ht="39.75" customHeight="1">
      <c r="A3" s="109" t="s">
        <v>294</v>
      </c>
      <c r="B3" s="110"/>
      <c r="C3" s="110"/>
      <c r="D3" s="110"/>
      <c r="E3" s="110"/>
      <c r="F3" s="111"/>
    </row>
    <row r="4" spans="1:8" ht="28.5">
      <c r="A4" s="2" t="s">
        <v>3</v>
      </c>
      <c r="B4" s="2" t="s">
        <v>4</v>
      </c>
      <c r="C4" s="2" t="s">
        <v>5</v>
      </c>
      <c r="D4" s="2" t="s">
        <v>6</v>
      </c>
      <c r="E4" s="2" t="s">
        <v>7</v>
      </c>
      <c r="F4" s="2" t="s">
        <v>8</v>
      </c>
    </row>
    <row r="5" spans="1:8" customFormat="1" ht="127.5">
      <c r="A5" s="68" t="s">
        <v>295</v>
      </c>
      <c r="B5" s="69" t="s">
        <v>296</v>
      </c>
      <c r="C5" s="70">
        <v>34.270000000000003</v>
      </c>
      <c r="D5" s="71" t="s">
        <v>297</v>
      </c>
      <c r="E5" s="71">
        <v>4858.76</v>
      </c>
      <c r="F5" s="4">
        <f t="shared" ref="F5:F8" si="0">C5*E5</f>
        <v>166509.70520000003</v>
      </c>
      <c r="G5" s="1"/>
      <c r="H5" s="1"/>
    </row>
    <row r="6" spans="1:8" ht="61.5" customHeight="1">
      <c r="A6" s="3" t="s">
        <v>298</v>
      </c>
      <c r="B6" s="6" t="s">
        <v>93</v>
      </c>
      <c r="C6" s="7">
        <v>20.45</v>
      </c>
      <c r="D6" s="6" t="s">
        <v>52</v>
      </c>
      <c r="E6" s="7">
        <v>184.61</v>
      </c>
      <c r="F6" s="4">
        <f t="shared" si="0"/>
        <v>3775.2745</v>
      </c>
    </row>
    <row r="7" spans="1:8">
      <c r="A7" s="5">
        <v>3</v>
      </c>
      <c r="B7" s="6" t="s">
        <v>30</v>
      </c>
      <c r="C7" s="7"/>
      <c r="D7" s="3"/>
      <c r="E7" s="7"/>
      <c r="F7" s="4">
        <f t="shared" si="0"/>
        <v>0</v>
      </c>
    </row>
    <row r="8" spans="1:8" ht="15.75" customHeight="1">
      <c r="A8" s="5" t="s">
        <v>39</v>
      </c>
      <c r="B8" s="4" t="s">
        <v>299</v>
      </c>
      <c r="C8" s="4">
        <v>14.72</v>
      </c>
      <c r="D8" s="4" t="s">
        <v>33</v>
      </c>
      <c r="E8" s="4">
        <v>864.24</v>
      </c>
      <c r="F8" s="4">
        <f t="shared" si="0"/>
        <v>12721.612800000001</v>
      </c>
    </row>
    <row r="9" spans="1:8">
      <c r="A9" s="5" t="s">
        <v>34</v>
      </c>
      <c r="B9" s="4" t="s">
        <v>300</v>
      </c>
      <c r="C9" s="4">
        <v>29.44</v>
      </c>
      <c r="D9" s="4" t="s">
        <v>33</v>
      </c>
      <c r="E9" s="4">
        <v>466.97</v>
      </c>
      <c r="F9" s="4">
        <f>C9*E9</f>
        <v>13747.596800000001</v>
      </c>
    </row>
    <row r="10" spans="1:8">
      <c r="A10" s="5"/>
      <c r="B10" s="4"/>
      <c r="C10" s="4"/>
      <c r="D10" s="151" t="s">
        <v>196</v>
      </c>
      <c r="E10" s="152"/>
      <c r="F10" s="3">
        <f>SUM(F5:F9)</f>
        <v>196754.18930000003</v>
      </c>
    </row>
    <row r="11" spans="1:8" ht="15" customHeight="1">
      <c r="A11" s="5"/>
      <c r="B11" s="6"/>
      <c r="C11" s="7"/>
      <c r="D11" s="72"/>
      <c r="E11" s="4" t="s">
        <v>43</v>
      </c>
      <c r="F11" s="4">
        <f>F10*12/100</f>
        <v>23610.502716000006</v>
      </c>
    </row>
    <row r="12" spans="1:8">
      <c r="A12" s="5"/>
      <c r="B12" s="6"/>
      <c r="C12" s="7"/>
      <c r="D12" s="72"/>
      <c r="E12" s="4"/>
      <c r="F12" s="4">
        <f>F11+F10</f>
        <v>220364.69201600004</v>
      </c>
    </row>
    <row r="13" spans="1:8" ht="15" customHeight="1">
      <c r="A13" s="5"/>
      <c r="B13" s="6"/>
      <c r="C13" s="7"/>
      <c r="D13" s="72"/>
      <c r="E13" s="4" t="s">
        <v>44</v>
      </c>
      <c r="F13" s="4">
        <f>F12*1/100</f>
        <v>2203.6469201600003</v>
      </c>
    </row>
    <row r="14" spans="1:8" ht="14.25" customHeight="1">
      <c r="A14" s="5"/>
      <c r="B14" s="6"/>
      <c r="C14" s="7"/>
      <c r="D14" s="72"/>
      <c r="E14" s="4" t="s">
        <v>42</v>
      </c>
      <c r="F14" s="4">
        <f>F13+F12</f>
        <v>222568.33893616006</v>
      </c>
    </row>
    <row r="17" spans="4:6" ht="15" customHeight="1">
      <c r="D17" s="153" t="s">
        <v>301</v>
      </c>
      <c r="E17" s="153"/>
      <c r="F17" s="153"/>
    </row>
    <row r="18" spans="4:6">
      <c r="D18" s="153"/>
      <c r="E18" s="153"/>
      <c r="F18" s="153"/>
    </row>
    <row r="19" spans="4:6">
      <c r="D19" s="153"/>
      <c r="E19" s="153"/>
      <c r="F19" s="153"/>
    </row>
    <row r="20" spans="4:6">
      <c r="D20" s="153"/>
      <c r="E20" s="153"/>
      <c r="F20" s="153"/>
    </row>
  </sheetData>
  <mergeCells count="5">
    <mergeCell ref="A1:F1"/>
    <mergeCell ref="A2:F2"/>
    <mergeCell ref="A3:F3"/>
    <mergeCell ref="D10:E10"/>
    <mergeCell ref="D17:F20"/>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10" ht="18.75">
      <c r="A1" s="108" t="s">
        <v>0</v>
      </c>
      <c r="B1" s="108"/>
      <c r="C1" s="108"/>
      <c r="D1" s="108"/>
      <c r="E1" s="108"/>
      <c r="F1" s="108"/>
    </row>
    <row r="2" spans="1:10" ht="18.75">
      <c r="A2" s="108" t="s">
        <v>1</v>
      </c>
      <c r="B2" s="108"/>
      <c r="C2" s="108"/>
      <c r="D2" s="108"/>
      <c r="E2" s="108"/>
      <c r="F2" s="108"/>
    </row>
    <row r="3" spans="1:10" ht="48.75" customHeight="1">
      <c r="A3" s="112" t="s">
        <v>302</v>
      </c>
      <c r="B3" s="112"/>
      <c r="C3" s="112"/>
      <c r="D3" s="112"/>
      <c r="E3" s="112"/>
      <c r="F3" s="112"/>
    </row>
    <row r="4" spans="1:10">
      <c r="A4" s="2" t="s">
        <v>3</v>
      </c>
      <c r="B4" s="2" t="s">
        <v>4</v>
      </c>
      <c r="C4" s="2" t="s">
        <v>5</v>
      </c>
      <c r="D4" s="2" t="s">
        <v>6</v>
      </c>
      <c r="E4" s="2" t="s">
        <v>7</v>
      </c>
      <c r="F4" s="2" t="s">
        <v>8</v>
      </c>
    </row>
    <row r="5" spans="1:10" ht="120">
      <c r="A5" s="4" t="s">
        <v>303</v>
      </c>
      <c r="B5" s="4" t="s">
        <v>63</v>
      </c>
      <c r="C5" s="4">
        <v>112.89</v>
      </c>
      <c r="D5" s="4" t="s">
        <v>159</v>
      </c>
      <c r="E5" s="4">
        <v>153.84</v>
      </c>
      <c r="F5" s="4">
        <f>ROUND(E5*C5,2)</f>
        <v>17367</v>
      </c>
      <c r="J5" s="1" t="s">
        <v>304</v>
      </c>
    </row>
    <row r="6" spans="1:10" ht="105">
      <c r="A6" s="4" t="s">
        <v>88</v>
      </c>
      <c r="B6" s="4" t="s">
        <v>160</v>
      </c>
      <c r="C6" s="4">
        <v>9.33</v>
      </c>
      <c r="D6" s="4" t="s">
        <v>159</v>
      </c>
      <c r="E6" s="4">
        <v>415.58</v>
      </c>
      <c r="F6" s="4">
        <f t="shared" ref="F6:F20" si="0">ROUND(E6*C6,2)</f>
        <v>3877.36</v>
      </c>
    </row>
    <row r="7" spans="1:10" ht="90">
      <c r="A7" s="4" t="s">
        <v>305</v>
      </c>
      <c r="B7" s="4" t="s">
        <v>161</v>
      </c>
      <c r="C7" s="4">
        <v>15.55</v>
      </c>
      <c r="D7" s="4" t="s">
        <v>159</v>
      </c>
      <c r="E7" s="4">
        <v>1438.96</v>
      </c>
      <c r="F7" s="4">
        <v>22376</v>
      </c>
    </row>
    <row r="8" spans="1:10" ht="135">
      <c r="A8" s="4" t="s">
        <v>306</v>
      </c>
      <c r="B8" s="4" t="s">
        <v>307</v>
      </c>
      <c r="C8" s="12">
        <v>13.045</v>
      </c>
      <c r="D8" s="4" t="s">
        <v>159</v>
      </c>
      <c r="E8" s="4">
        <v>4492.3599999999997</v>
      </c>
      <c r="F8" s="4">
        <f t="shared" si="0"/>
        <v>58602.84</v>
      </c>
    </row>
    <row r="9" spans="1:10" ht="120">
      <c r="A9" s="4" t="s">
        <v>308</v>
      </c>
      <c r="B9" s="4" t="s">
        <v>309</v>
      </c>
      <c r="C9" s="4">
        <v>37.1</v>
      </c>
      <c r="D9" s="4" t="s">
        <v>159</v>
      </c>
      <c r="E9" s="4">
        <v>2873.96</v>
      </c>
      <c r="F9" s="4">
        <f t="shared" si="0"/>
        <v>106623.92</v>
      </c>
    </row>
    <row r="10" spans="1:10" ht="90">
      <c r="A10" s="4" t="s">
        <v>310</v>
      </c>
      <c r="B10" s="4" t="s">
        <v>311</v>
      </c>
      <c r="C10" s="4">
        <v>280.39999999999998</v>
      </c>
      <c r="D10" s="4" t="s">
        <v>176</v>
      </c>
      <c r="E10" s="4">
        <v>293.85000000000002</v>
      </c>
      <c r="F10" s="4">
        <f t="shared" si="0"/>
        <v>82395.539999999994</v>
      </c>
    </row>
    <row r="11" spans="1:10" ht="105">
      <c r="A11" s="4" t="s">
        <v>312</v>
      </c>
      <c r="B11" s="4" t="s">
        <v>106</v>
      </c>
      <c r="C11" s="12">
        <v>13.018000000000001</v>
      </c>
      <c r="D11" s="4" t="s">
        <v>33</v>
      </c>
      <c r="E11" s="4">
        <v>6092.63</v>
      </c>
      <c r="F11" s="4">
        <f t="shared" si="0"/>
        <v>79313.86</v>
      </c>
    </row>
    <row r="12" spans="1:10" ht="120">
      <c r="A12" s="4" t="s">
        <v>313</v>
      </c>
      <c r="B12" s="4" t="s">
        <v>110</v>
      </c>
      <c r="C12" s="12">
        <v>0.54200000000000004</v>
      </c>
      <c r="D12" s="4" t="s">
        <v>168</v>
      </c>
      <c r="E12" s="4">
        <v>77259.94</v>
      </c>
      <c r="F12" s="4">
        <f t="shared" si="0"/>
        <v>41874.89</v>
      </c>
    </row>
    <row r="13" spans="1:10" ht="75">
      <c r="A13" s="3" t="s">
        <v>314</v>
      </c>
      <c r="B13" s="4" t="s">
        <v>315</v>
      </c>
      <c r="C13" s="4">
        <v>3.4</v>
      </c>
      <c r="D13" s="3" t="s">
        <v>33</v>
      </c>
      <c r="E13" s="4">
        <v>1832.28</v>
      </c>
      <c r="F13" s="4">
        <f t="shared" ref="F13" si="1">+C13*E13</f>
        <v>6229.7519999999995</v>
      </c>
    </row>
    <row r="14" spans="1:10" ht="60">
      <c r="A14" s="4" t="s">
        <v>247</v>
      </c>
      <c r="B14" s="4" t="s">
        <v>78</v>
      </c>
      <c r="C14" s="13">
        <v>41.27</v>
      </c>
      <c r="D14" s="4" t="s">
        <v>52</v>
      </c>
      <c r="E14" s="15">
        <v>184.61</v>
      </c>
      <c r="F14" s="4">
        <f>ROUND(E14*C14,2)</f>
        <v>7618.85</v>
      </c>
    </row>
    <row r="15" spans="1:10">
      <c r="A15" s="3">
        <v>11</v>
      </c>
      <c r="B15" s="4" t="s">
        <v>181</v>
      </c>
      <c r="C15" s="4"/>
      <c r="D15" s="4"/>
      <c r="E15" s="4"/>
      <c r="F15" s="4"/>
    </row>
    <row r="16" spans="1:10" ht="16.5">
      <c r="A16" s="4" t="s">
        <v>182</v>
      </c>
      <c r="B16" s="4" t="s">
        <v>32</v>
      </c>
      <c r="C16" s="4">
        <v>34.64</v>
      </c>
      <c r="D16" s="4" t="s">
        <v>316</v>
      </c>
      <c r="E16" s="4">
        <v>864.24</v>
      </c>
      <c r="F16" s="4">
        <f t="shared" si="0"/>
        <v>29937.27</v>
      </c>
    </row>
    <row r="17" spans="1:6" ht="16.5">
      <c r="A17" s="4" t="s">
        <v>185</v>
      </c>
      <c r="B17" s="4" t="s">
        <v>81</v>
      </c>
      <c r="C17" s="4">
        <v>9.33</v>
      </c>
      <c r="D17" s="4" t="s">
        <v>316</v>
      </c>
      <c r="E17" s="4">
        <v>408.12</v>
      </c>
      <c r="F17" s="4">
        <f t="shared" si="0"/>
        <v>3807.76</v>
      </c>
    </row>
    <row r="18" spans="1:6" ht="16.5">
      <c r="A18" s="4" t="s">
        <v>187</v>
      </c>
      <c r="B18" s="4" t="s">
        <v>55</v>
      </c>
      <c r="C18" s="4">
        <v>52.65</v>
      </c>
      <c r="D18" s="4" t="s">
        <v>316</v>
      </c>
      <c r="E18" s="4">
        <v>788.88</v>
      </c>
      <c r="F18" s="4">
        <f t="shared" si="0"/>
        <v>41534.53</v>
      </c>
    </row>
    <row r="19" spans="1:6" ht="16.5">
      <c r="A19" s="4" t="s">
        <v>189</v>
      </c>
      <c r="B19" s="4" t="s">
        <v>35</v>
      </c>
      <c r="C19" s="4">
        <v>22.96</v>
      </c>
      <c r="D19" s="4" t="s">
        <v>316</v>
      </c>
      <c r="E19" s="4">
        <v>466.97</v>
      </c>
      <c r="F19" s="4">
        <f t="shared" si="0"/>
        <v>10721.63</v>
      </c>
    </row>
    <row r="20" spans="1:6" ht="16.5">
      <c r="A20" s="4" t="s">
        <v>191</v>
      </c>
      <c r="B20" s="4" t="s">
        <v>85</v>
      </c>
      <c r="C20" s="4">
        <v>112.89</v>
      </c>
      <c r="D20" s="4" t="s">
        <v>316</v>
      </c>
      <c r="E20" s="4">
        <v>177.1</v>
      </c>
      <c r="F20" s="4">
        <f t="shared" si="0"/>
        <v>19992.82</v>
      </c>
    </row>
    <row r="21" spans="1:6">
      <c r="A21" s="4"/>
      <c r="B21" s="4"/>
      <c r="C21" s="4"/>
      <c r="D21" s="4"/>
      <c r="E21" s="4" t="s">
        <v>196</v>
      </c>
      <c r="F21" s="4">
        <f>SUM(F5:F20)</f>
        <v>532274.02199999988</v>
      </c>
    </row>
    <row r="22" spans="1:6" ht="30">
      <c r="A22" s="5"/>
      <c r="B22" s="6"/>
      <c r="C22" s="7"/>
      <c r="D22" s="3"/>
      <c r="E22" s="4" t="s">
        <v>43</v>
      </c>
      <c r="F22" s="4">
        <f>F21*12/100</f>
        <v>63872.882639999989</v>
      </c>
    </row>
    <row r="23" spans="1:6">
      <c r="A23" s="5"/>
      <c r="B23" s="6"/>
      <c r="C23" s="7"/>
      <c r="D23" s="3"/>
      <c r="E23" s="4"/>
      <c r="F23" s="4">
        <f>F22+F21</f>
        <v>596146.90463999985</v>
      </c>
    </row>
    <row r="24" spans="1:6" ht="30">
      <c r="A24" s="5"/>
      <c r="B24" s="6"/>
      <c r="C24" s="7"/>
      <c r="D24" s="3"/>
      <c r="E24" s="4" t="s">
        <v>44</v>
      </c>
      <c r="F24" s="4">
        <f>F23*1/100</f>
        <v>5961.4690463999987</v>
      </c>
    </row>
    <row r="25" spans="1:6">
      <c r="A25" s="5"/>
      <c r="B25" s="6"/>
      <c r="C25" s="7"/>
      <c r="D25" s="3"/>
      <c r="E25" s="4" t="s">
        <v>196</v>
      </c>
      <c r="F25" s="4">
        <v>602107</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G30"/>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7" width="13.28515625"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48.75" customHeight="1">
      <c r="A3" s="109" t="s">
        <v>317</v>
      </c>
      <c r="B3" s="110"/>
      <c r="C3" s="110"/>
      <c r="D3" s="110"/>
      <c r="E3" s="110"/>
      <c r="F3" s="111"/>
    </row>
    <row r="4" spans="1:7">
      <c r="A4" s="2" t="s">
        <v>3</v>
      </c>
      <c r="B4" s="2" t="s">
        <v>4</v>
      </c>
      <c r="C4" s="2" t="s">
        <v>5</v>
      </c>
      <c r="D4" s="2" t="s">
        <v>6</v>
      </c>
      <c r="E4" s="2" t="s">
        <v>7</v>
      </c>
      <c r="F4" s="2" t="s">
        <v>8</v>
      </c>
    </row>
    <row r="5" spans="1:7" ht="120">
      <c r="A5" s="4" t="s">
        <v>303</v>
      </c>
      <c r="B5" s="4" t="s">
        <v>63</v>
      </c>
      <c r="C5" s="4">
        <v>45.88</v>
      </c>
      <c r="D5" s="4" t="s">
        <v>33</v>
      </c>
      <c r="E5" s="13">
        <v>153.84</v>
      </c>
      <c r="F5" s="4">
        <f t="shared" ref="F5:F18" si="0">C5*E5</f>
        <v>7058.1792000000005</v>
      </c>
      <c r="G5" s="1">
        <v>7842</v>
      </c>
    </row>
    <row r="6" spans="1:7" ht="105">
      <c r="A6" s="4" t="s">
        <v>88</v>
      </c>
      <c r="B6" s="4" t="s">
        <v>160</v>
      </c>
      <c r="C6" s="4">
        <v>3.83</v>
      </c>
      <c r="D6" s="4" t="s">
        <v>33</v>
      </c>
      <c r="E6" s="13">
        <v>415.58</v>
      </c>
      <c r="F6" s="4">
        <f t="shared" si="0"/>
        <v>1591.6713999999999</v>
      </c>
      <c r="G6" s="1">
        <v>1766</v>
      </c>
    </row>
    <row r="7" spans="1:7" ht="90">
      <c r="A7" s="4" t="s">
        <v>318</v>
      </c>
      <c r="B7" s="4" t="s">
        <v>161</v>
      </c>
      <c r="C7" s="4">
        <v>6.38</v>
      </c>
      <c r="D7" s="4" t="s">
        <v>33</v>
      </c>
      <c r="E7" s="13">
        <v>1336.28</v>
      </c>
      <c r="F7" s="4">
        <f t="shared" si="0"/>
        <v>8525.4663999999993</v>
      </c>
      <c r="G7" s="1">
        <v>10202</v>
      </c>
    </row>
    <row r="8" spans="1:7" ht="135">
      <c r="A8" s="4" t="s">
        <v>306</v>
      </c>
      <c r="B8" s="4" t="s">
        <v>307</v>
      </c>
      <c r="C8" s="73">
        <v>5.4</v>
      </c>
      <c r="D8" s="4" t="s">
        <v>159</v>
      </c>
      <c r="E8" s="4">
        <v>4492.3599999999997</v>
      </c>
      <c r="F8" s="4">
        <f t="shared" si="0"/>
        <v>24258.743999999999</v>
      </c>
      <c r="G8" s="1">
        <v>27403.39</v>
      </c>
    </row>
    <row r="9" spans="1:7" ht="120">
      <c r="A9" s="4" t="s">
        <v>308</v>
      </c>
      <c r="B9" s="4" t="s">
        <v>309</v>
      </c>
      <c r="C9" s="4">
        <v>13.76</v>
      </c>
      <c r="D9" s="4" t="s">
        <v>159</v>
      </c>
      <c r="E9" s="4">
        <v>2873.96</v>
      </c>
      <c r="F9" s="4">
        <f t="shared" si="0"/>
        <v>39545.689599999998</v>
      </c>
      <c r="G9" s="1">
        <v>59692.14</v>
      </c>
    </row>
    <row r="10" spans="1:7" ht="90">
      <c r="A10" s="4" t="s">
        <v>310</v>
      </c>
      <c r="B10" s="4" t="s">
        <v>311</v>
      </c>
      <c r="C10" s="4">
        <v>117.1</v>
      </c>
      <c r="D10" s="4" t="s">
        <v>176</v>
      </c>
      <c r="E10" s="4">
        <v>288.27</v>
      </c>
      <c r="F10" s="4">
        <f t="shared" si="0"/>
        <v>33756.416999999994</v>
      </c>
      <c r="G10" s="1">
        <v>34586</v>
      </c>
    </row>
    <row r="11" spans="1:7" ht="105">
      <c r="A11" s="4" t="s">
        <v>312</v>
      </c>
      <c r="B11" s="4" t="s">
        <v>106</v>
      </c>
      <c r="C11" s="4">
        <v>2.4</v>
      </c>
      <c r="D11" s="4" t="s">
        <v>33</v>
      </c>
      <c r="E11" s="13">
        <v>6092.63</v>
      </c>
      <c r="F11" s="4">
        <f t="shared" si="0"/>
        <v>14622.312</v>
      </c>
      <c r="G11" s="1">
        <v>34727.99</v>
      </c>
    </row>
    <row r="12" spans="1:7" ht="120">
      <c r="A12" s="4" t="s">
        <v>75</v>
      </c>
      <c r="B12" s="4" t="s">
        <v>110</v>
      </c>
      <c r="C12" s="4">
        <v>0.22500000000000001</v>
      </c>
      <c r="D12" s="4" t="s">
        <v>74</v>
      </c>
      <c r="E12" s="13">
        <v>77259.94</v>
      </c>
      <c r="F12" s="4">
        <f t="shared" si="0"/>
        <v>17383.486500000003</v>
      </c>
      <c r="G12" s="1">
        <v>38629.97</v>
      </c>
    </row>
    <row r="13" spans="1:7">
      <c r="A13" s="3">
        <v>9</v>
      </c>
      <c r="B13" s="67" t="s">
        <v>30</v>
      </c>
      <c r="C13" s="4"/>
      <c r="D13" s="67"/>
      <c r="E13" s="67"/>
      <c r="F13" s="4"/>
    </row>
    <row r="14" spans="1:7">
      <c r="A14" s="5" t="s">
        <v>31</v>
      </c>
      <c r="B14" s="4" t="s">
        <v>319</v>
      </c>
      <c r="C14" s="6">
        <v>12.5</v>
      </c>
      <c r="D14" s="4" t="s">
        <v>33</v>
      </c>
      <c r="E14" s="4">
        <v>864.24</v>
      </c>
      <c r="F14" s="4">
        <f t="shared" si="0"/>
        <v>10803</v>
      </c>
      <c r="G14" s="1">
        <v>14735</v>
      </c>
    </row>
    <row r="15" spans="1:7">
      <c r="A15" s="5" t="s">
        <v>34</v>
      </c>
      <c r="B15" s="4" t="s">
        <v>320</v>
      </c>
      <c r="C15" s="6">
        <v>3.83</v>
      </c>
      <c r="D15" s="4" t="s">
        <v>33</v>
      </c>
      <c r="E15" s="4">
        <v>408.24</v>
      </c>
      <c r="F15" s="4">
        <f t="shared" si="0"/>
        <v>1563.5592000000001</v>
      </c>
      <c r="G15" s="1">
        <v>1735</v>
      </c>
    </row>
    <row r="16" spans="1:7">
      <c r="A16" s="5" t="s">
        <v>36</v>
      </c>
      <c r="B16" s="4" t="s">
        <v>321</v>
      </c>
      <c r="C16" s="6">
        <v>20.100000000000001</v>
      </c>
      <c r="D16" s="4" t="s">
        <v>33</v>
      </c>
      <c r="E16" s="4">
        <v>788.88</v>
      </c>
      <c r="F16" s="4">
        <f t="shared" si="0"/>
        <v>15856.488000000001</v>
      </c>
      <c r="G16" s="1">
        <v>21978</v>
      </c>
    </row>
    <row r="17" spans="1:7">
      <c r="A17" s="5" t="s">
        <v>39</v>
      </c>
      <c r="B17" s="4" t="s">
        <v>322</v>
      </c>
      <c r="C17" s="6">
        <v>6.92</v>
      </c>
      <c r="D17" s="4" t="s">
        <v>33</v>
      </c>
      <c r="E17" s="4">
        <v>466.97</v>
      </c>
      <c r="F17" s="4">
        <f t="shared" si="0"/>
        <v>3231.4324000000001</v>
      </c>
      <c r="G17" s="1">
        <v>4866</v>
      </c>
    </row>
    <row r="18" spans="1:7">
      <c r="A18" s="5" t="s">
        <v>94</v>
      </c>
      <c r="B18" s="4" t="s">
        <v>192</v>
      </c>
      <c r="C18" s="4">
        <v>45.543999999999997</v>
      </c>
      <c r="D18" s="4" t="s">
        <v>33</v>
      </c>
      <c r="E18" s="4">
        <v>177.1</v>
      </c>
      <c r="F18" s="4">
        <f t="shared" si="0"/>
        <v>8065.8423999999995</v>
      </c>
      <c r="G18" s="1">
        <v>9028</v>
      </c>
    </row>
    <row r="19" spans="1:7" ht="15.75">
      <c r="A19" s="154" t="s">
        <v>196</v>
      </c>
      <c r="B19" s="154"/>
      <c r="C19" s="154"/>
      <c r="D19" s="154"/>
      <c r="E19" s="154"/>
      <c r="F19" s="66">
        <f>SUM(F5:F18)</f>
        <v>186262.28809999998</v>
      </c>
    </row>
    <row r="20" spans="1:7" ht="30">
      <c r="A20" s="5" t="s">
        <v>194</v>
      </c>
      <c r="B20" s="6"/>
      <c r="C20" s="7"/>
      <c r="D20" s="3"/>
      <c r="E20" s="4" t="s">
        <v>43</v>
      </c>
      <c r="F20" s="4">
        <f>F19*12/100</f>
        <v>22351.474571999996</v>
      </c>
    </row>
    <row r="21" spans="1:7">
      <c r="A21" s="5"/>
      <c r="B21" s="6"/>
      <c r="C21" s="7"/>
      <c r="D21" s="3"/>
      <c r="E21" s="4"/>
      <c r="F21" s="4">
        <f>F20+F19</f>
        <v>208613.76267199998</v>
      </c>
    </row>
    <row r="22" spans="1:7" ht="30">
      <c r="A22" s="5"/>
      <c r="B22" s="6"/>
      <c r="C22" s="7"/>
      <c r="D22" s="3"/>
      <c r="E22" s="4" t="s">
        <v>44</v>
      </c>
      <c r="F22" s="4">
        <f>F21*1/100</f>
        <v>2086.1376267199998</v>
      </c>
    </row>
    <row r="23" spans="1:7">
      <c r="A23" s="5"/>
      <c r="B23" s="6"/>
      <c r="C23" s="7"/>
      <c r="D23" s="3"/>
      <c r="E23" s="4" t="s">
        <v>42</v>
      </c>
      <c r="F23" s="4">
        <f>F22+F21</f>
        <v>210699.90029871999</v>
      </c>
    </row>
    <row r="30" spans="1:7">
      <c r="B30" s="74"/>
    </row>
  </sheetData>
  <mergeCells count="4">
    <mergeCell ref="A1:F1"/>
    <mergeCell ref="A2:F2"/>
    <mergeCell ref="A3:F3"/>
    <mergeCell ref="A19:E19"/>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3"/>
  <sheetViews>
    <sheetView workbookViewId="0">
      <selection activeCell="D7" sqref="D7"/>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66.75" customHeight="1">
      <c r="A3" s="109" t="s">
        <v>323</v>
      </c>
      <c r="B3" s="110"/>
      <c r="C3" s="110"/>
      <c r="D3" s="110"/>
      <c r="E3" s="110"/>
      <c r="F3" s="111"/>
    </row>
    <row r="4" spans="1:6">
      <c r="A4" s="2" t="s">
        <v>3</v>
      </c>
      <c r="B4" s="2" t="s">
        <v>4</v>
      </c>
      <c r="C4" s="2" t="s">
        <v>5</v>
      </c>
      <c r="D4" s="2" t="s">
        <v>6</v>
      </c>
      <c r="E4" s="2" t="s">
        <v>7</v>
      </c>
      <c r="F4" s="2" t="s">
        <v>8</v>
      </c>
    </row>
    <row r="5" spans="1:6" ht="120">
      <c r="A5" s="4" t="s">
        <v>303</v>
      </c>
      <c r="B5" s="4" t="s">
        <v>63</v>
      </c>
      <c r="C5" s="13">
        <v>101.33</v>
      </c>
      <c r="D5" s="4" t="s">
        <v>33</v>
      </c>
      <c r="E5" s="13">
        <v>153.84</v>
      </c>
      <c r="F5" s="4">
        <f t="shared" ref="F5:F11" si="0">ROUND(E5*C5,2)</f>
        <v>15588.61</v>
      </c>
    </row>
    <row r="6" spans="1:6" ht="105">
      <c r="A6" s="4" t="s">
        <v>88</v>
      </c>
      <c r="B6" s="4" t="s">
        <v>160</v>
      </c>
      <c r="C6" s="13">
        <v>8.31</v>
      </c>
      <c r="D6" s="4" t="s">
        <v>33</v>
      </c>
      <c r="E6" s="13">
        <v>415.58</v>
      </c>
      <c r="F6" s="4">
        <f t="shared" si="0"/>
        <v>3453.47</v>
      </c>
    </row>
    <row r="7" spans="1:6" ht="90">
      <c r="A7" s="4" t="s">
        <v>318</v>
      </c>
      <c r="B7" s="4" t="s">
        <v>161</v>
      </c>
      <c r="C7" s="13">
        <v>13.85</v>
      </c>
      <c r="D7" s="4" t="s">
        <v>33</v>
      </c>
      <c r="E7" s="13">
        <v>1438.96</v>
      </c>
      <c r="F7" s="4">
        <f t="shared" si="0"/>
        <v>19929.599999999999</v>
      </c>
    </row>
    <row r="8" spans="1:6" ht="135">
      <c r="A8" s="4" t="s">
        <v>324</v>
      </c>
      <c r="B8" s="4" t="s">
        <v>325</v>
      </c>
      <c r="C8" s="13">
        <v>37.39</v>
      </c>
      <c r="D8" s="4" t="s">
        <v>33</v>
      </c>
      <c r="E8" s="13">
        <v>5810.71</v>
      </c>
      <c r="F8" s="4">
        <f t="shared" si="0"/>
        <v>217262.45</v>
      </c>
    </row>
    <row r="9" spans="1:6" ht="105">
      <c r="A9" s="4" t="s">
        <v>326</v>
      </c>
      <c r="B9" s="4" t="s">
        <v>106</v>
      </c>
      <c r="C9" s="13">
        <v>12.72</v>
      </c>
      <c r="D9" s="4" t="s">
        <v>33</v>
      </c>
      <c r="E9" s="13">
        <v>6092.63</v>
      </c>
      <c r="F9" s="4">
        <f t="shared" si="0"/>
        <v>77498.25</v>
      </c>
    </row>
    <row r="10" spans="1:6" ht="120">
      <c r="A10" s="4" t="s">
        <v>327</v>
      </c>
      <c r="B10" s="4" t="s">
        <v>73</v>
      </c>
      <c r="C10" s="4">
        <v>1.59</v>
      </c>
      <c r="D10" s="4" t="s">
        <v>74</v>
      </c>
      <c r="E10" s="4">
        <v>79086.94</v>
      </c>
      <c r="F10" s="4">
        <f t="shared" ref="F10" si="1">C10*E10</f>
        <v>125748.23460000001</v>
      </c>
    </row>
    <row r="11" spans="1:6" ht="120">
      <c r="A11" s="4" t="s">
        <v>291</v>
      </c>
      <c r="B11" s="4" t="s">
        <v>110</v>
      </c>
      <c r="C11" s="13">
        <v>2.65</v>
      </c>
      <c r="D11" s="4" t="s">
        <v>74</v>
      </c>
      <c r="E11" s="13">
        <v>77259.94</v>
      </c>
      <c r="F11" s="4">
        <f t="shared" si="0"/>
        <v>204738.84</v>
      </c>
    </row>
    <row r="12" spans="1:6" ht="60">
      <c r="A12" s="4" t="s">
        <v>107</v>
      </c>
      <c r="B12" s="4" t="s">
        <v>78</v>
      </c>
      <c r="C12" s="75">
        <v>307.93</v>
      </c>
      <c r="D12" s="4" t="s">
        <v>52</v>
      </c>
      <c r="E12" s="15">
        <v>184.61</v>
      </c>
      <c r="F12" s="4">
        <f>ROUND(E12*C12,2)</f>
        <v>56846.96</v>
      </c>
    </row>
    <row r="13" spans="1:6">
      <c r="A13" s="3">
        <v>9</v>
      </c>
      <c r="B13" s="67" t="s">
        <v>30</v>
      </c>
      <c r="C13" s="67"/>
      <c r="D13" s="67"/>
      <c r="E13" s="67"/>
      <c r="F13" s="4"/>
    </row>
    <row r="14" spans="1:6">
      <c r="A14" s="5" t="s">
        <v>31</v>
      </c>
      <c r="B14" s="4" t="s">
        <v>319</v>
      </c>
      <c r="C14" s="6">
        <v>21.55</v>
      </c>
      <c r="D14" s="4" t="s">
        <v>33</v>
      </c>
      <c r="E14" s="4">
        <v>864.24</v>
      </c>
      <c r="F14" s="4">
        <f t="shared" ref="F14:F18" si="2">C14*E14</f>
        <v>18624.371999999999</v>
      </c>
    </row>
    <row r="15" spans="1:6">
      <c r="A15" s="5" t="s">
        <v>34</v>
      </c>
      <c r="B15" s="4" t="s">
        <v>320</v>
      </c>
      <c r="C15" s="6">
        <v>8.31</v>
      </c>
      <c r="D15" s="4" t="s">
        <v>33</v>
      </c>
      <c r="E15" s="4">
        <v>408.24</v>
      </c>
      <c r="F15" s="4">
        <f t="shared" si="2"/>
        <v>3392.4744000000001</v>
      </c>
    </row>
    <row r="16" spans="1:6">
      <c r="A16" s="5" t="s">
        <v>36</v>
      </c>
      <c r="B16" s="4" t="s">
        <v>321</v>
      </c>
      <c r="C16" s="6">
        <v>13.85</v>
      </c>
      <c r="D16" s="4" t="s">
        <v>33</v>
      </c>
      <c r="E16" s="4">
        <v>788.88</v>
      </c>
      <c r="F16" s="4">
        <f t="shared" si="2"/>
        <v>10925.987999999999</v>
      </c>
    </row>
    <row r="17" spans="1:6">
      <c r="A17" s="5" t="s">
        <v>39</v>
      </c>
      <c r="B17" s="4" t="s">
        <v>322</v>
      </c>
      <c r="C17" s="6">
        <v>43.1</v>
      </c>
      <c r="D17" s="4" t="s">
        <v>33</v>
      </c>
      <c r="E17" s="4">
        <v>466.97</v>
      </c>
      <c r="F17" s="4">
        <f t="shared" si="2"/>
        <v>20126.407000000003</v>
      </c>
    </row>
    <row r="18" spans="1:6">
      <c r="A18" s="5" t="s">
        <v>94</v>
      </c>
      <c r="B18" s="4" t="s">
        <v>192</v>
      </c>
      <c r="C18" s="6">
        <v>101.33</v>
      </c>
      <c r="D18" s="4" t="s">
        <v>33</v>
      </c>
      <c r="E18" s="4">
        <v>177.1</v>
      </c>
      <c r="F18" s="4">
        <f t="shared" si="2"/>
        <v>17945.542999999998</v>
      </c>
    </row>
    <row r="19" spans="1:6" ht="15.75">
      <c r="A19" s="154" t="s">
        <v>196</v>
      </c>
      <c r="B19" s="154"/>
      <c r="C19" s="154"/>
      <c r="D19" s="154"/>
      <c r="E19" s="154"/>
      <c r="F19" s="66">
        <f>SUM(F5:F18)</f>
        <v>792081.19899999991</v>
      </c>
    </row>
    <row r="20" spans="1:6" ht="30">
      <c r="A20" s="5"/>
      <c r="B20" s="6"/>
      <c r="C20" s="7"/>
      <c r="D20" s="3"/>
      <c r="E20" s="4" t="s">
        <v>43</v>
      </c>
      <c r="F20" s="4">
        <f>F19*12/100</f>
        <v>95049.74387999998</v>
      </c>
    </row>
    <row r="21" spans="1:6">
      <c r="A21" s="5"/>
      <c r="B21" s="6"/>
      <c r="C21" s="7"/>
      <c r="D21" s="3"/>
      <c r="E21" s="4"/>
      <c r="F21" s="4">
        <f>F20+F19</f>
        <v>887130.94287999987</v>
      </c>
    </row>
    <row r="22" spans="1:6" ht="30">
      <c r="A22" s="5"/>
      <c r="B22" s="6"/>
      <c r="C22" s="7"/>
      <c r="D22" s="3"/>
      <c r="E22" s="4" t="s">
        <v>44</v>
      </c>
      <c r="F22" s="4">
        <f>F21*1/100</f>
        <v>8871.3094287999993</v>
      </c>
    </row>
    <row r="23" spans="1:6">
      <c r="A23" s="5"/>
      <c r="B23" s="6"/>
      <c r="C23" s="7"/>
      <c r="D23" s="3"/>
      <c r="E23" s="4" t="s">
        <v>42</v>
      </c>
      <c r="F23" s="4">
        <f>F22+F21</f>
        <v>896002.25230879989</v>
      </c>
    </row>
  </sheetData>
  <mergeCells count="4">
    <mergeCell ref="A1:F1"/>
    <mergeCell ref="A2:F2"/>
    <mergeCell ref="A3:F3"/>
    <mergeCell ref="A19:E19"/>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9.140625" style="8"/>
    <col min="2" max="2" width="44" style="9" customWidth="1"/>
    <col min="3" max="3" width="9.140625" style="1"/>
    <col min="4" max="4" width="9.140625" style="10"/>
    <col min="5" max="5" width="12.28515625" style="1" customWidth="1"/>
    <col min="6" max="6" width="16.42578125" style="11" customWidth="1"/>
    <col min="7" max="7" width="13.28515625" style="1" hidden="1" customWidth="1"/>
    <col min="8" max="16384" width="9.140625" style="1"/>
  </cols>
  <sheetData>
    <row r="1" spans="1:6" ht="18.75">
      <c r="A1" s="108" t="s">
        <v>0</v>
      </c>
      <c r="B1" s="108"/>
      <c r="C1" s="108"/>
      <c r="D1" s="108"/>
      <c r="E1" s="108"/>
      <c r="F1" s="108"/>
    </row>
    <row r="2" spans="1:6" ht="18.75">
      <c r="A2" s="108" t="s">
        <v>1</v>
      </c>
      <c r="B2" s="108"/>
      <c r="C2" s="108"/>
      <c r="D2" s="108"/>
      <c r="E2" s="108"/>
      <c r="F2" s="108"/>
    </row>
    <row r="3" spans="1:6" ht="57.75" customHeight="1">
      <c r="A3" s="112" t="s">
        <v>328</v>
      </c>
      <c r="B3" s="112"/>
      <c r="C3" s="112"/>
      <c r="D3" s="112"/>
      <c r="E3" s="112"/>
      <c r="F3" s="112"/>
    </row>
    <row r="4" spans="1:6">
      <c r="A4" s="2" t="s">
        <v>3</v>
      </c>
      <c r="B4" s="2" t="s">
        <v>4</v>
      </c>
      <c r="C4" s="2" t="s">
        <v>5</v>
      </c>
      <c r="D4" s="2" t="s">
        <v>6</v>
      </c>
      <c r="E4" s="2" t="s">
        <v>7</v>
      </c>
      <c r="F4" s="2" t="s">
        <v>8</v>
      </c>
    </row>
    <row r="5" spans="1:6" ht="165">
      <c r="A5" s="4" t="s">
        <v>329</v>
      </c>
      <c r="B5" s="4" t="s">
        <v>330</v>
      </c>
      <c r="C5" s="4">
        <v>52.87</v>
      </c>
      <c r="D5" s="4" t="s">
        <v>159</v>
      </c>
      <c r="E5" s="4">
        <v>153.84</v>
      </c>
      <c r="F5" s="4">
        <f>C5*E5</f>
        <v>8133.5208000000002</v>
      </c>
    </row>
    <row r="6" spans="1:6" ht="195">
      <c r="A6" s="4" t="s">
        <v>331</v>
      </c>
      <c r="B6" s="4" t="s">
        <v>332</v>
      </c>
      <c r="C6" s="4">
        <v>28.32</v>
      </c>
      <c r="D6" s="4" t="s">
        <v>159</v>
      </c>
      <c r="E6" s="4">
        <v>7404.66</v>
      </c>
      <c r="F6" s="4">
        <f t="shared" ref="F6:F19" si="0">C6*E6</f>
        <v>209699.9712</v>
      </c>
    </row>
    <row r="7" spans="1:6" ht="345">
      <c r="A7" s="4" t="s">
        <v>333</v>
      </c>
      <c r="B7" s="4" t="s">
        <v>334</v>
      </c>
      <c r="C7" s="4">
        <v>250.93</v>
      </c>
      <c r="D7" s="4" t="s">
        <v>176</v>
      </c>
      <c r="E7" s="4">
        <v>892.93</v>
      </c>
      <c r="F7" s="4">
        <f t="shared" si="0"/>
        <v>224062.92489999998</v>
      </c>
    </row>
    <row r="8" spans="1:6" ht="30">
      <c r="A8" s="4" t="s">
        <v>335</v>
      </c>
      <c r="B8" s="4" t="s">
        <v>336</v>
      </c>
      <c r="C8" s="4">
        <v>2</v>
      </c>
      <c r="D8" s="4" t="s">
        <v>47</v>
      </c>
      <c r="E8" s="4">
        <v>25400</v>
      </c>
      <c r="F8" s="4">
        <f t="shared" si="0"/>
        <v>50800</v>
      </c>
    </row>
    <row r="9" spans="1:6" ht="30">
      <c r="A9" s="4" t="s">
        <v>337</v>
      </c>
      <c r="B9" s="4" t="s">
        <v>338</v>
      </c>
      <c r="C9" s="4">
        <v>2</v>
      </c>
      <c r="D9" s="4" t="s">
        <v>47</v>
      </c>
      <c r="E9" s="4">
        <v>51400</v>
      </c>
      <c r="F9" s="4">
        <f t="shared" si="0"/>
        <v>102800</v>
      </c>
    </row>
    <row r="10" spans="1:6" ht="60">
      <c r="A10" s="4" t="s">
        <v>339</v>
      </c>
      <c r="B10" s="4" t="s">
        <v>340</v>
      </c>
      <c r="C10" s="4">
        <v>6</v>
      </c>
      <c r="D10" s="4" t="s">
        <v>47</v>
      </c>
      <c r="E10" s="4">
        <v>13800</v>
      </c>
      <c r="F10" s="4">
        <f t="shared" si="0"/>
        <v>82800</v>
      </c>
    </row>
    <row r="11" spans="1:6" ht="75">
      <c r="A11" s="4" t="s">
        <v>341</v>
      </c>
      <c r="B11" s="4" t="s">
        <v>342</v>
      </c>
      <c r="C11" s="4">
        <v>2</v>
      </c>
      <c r="D11" s="4" t="s">
        <v>47</v>
      </c>
      <c r="E11" s="4">
        <v>1183.9000000000001</v>
      </c>
      <c r="F11" s="4">
        <f t="shared" si="0"/>
        <v>2367.8000000000002</v>
      </c>
    </row>
    <row r="12" spans="1:6" ht="60">
      <c r="A12" s="4" t="s">
        <v>343</v>
      </c>
      <c r="B12" s="4" t="s">
        <v>344</v>
      </c>
      <c r="C12" s="4">
        <v>2</v>
      </c>
      <c r="D12" s="4" t="s">
        <v>47</v>
      </c>
      <c r="E12" s="4">
        <v>550</v>
      </c>
      <c r="F12" s="4">
        <f t="shared" si="0"/>
        <v>1100</v>
      </c>
    </row>
    <row r="13" spans="1:6" ht="75">
      <c r="A13" s="4" t="s">
        <v>345</v>
      </c>
      <c r="B13" s="4" t="s">
        <v>346</v>
      </c>
      <c r="C13" s="4">
        <v>15</v>
      </c>
      <c r="D13" s="4" t="s">
        <v>47</v>
      </c>
      <c r="E13" s="4">
        <v>250</v>
      </c>
      <c r="F13" s="4">
        <f t="shared" si="0"/>
        <v>3750</v>
      </c>
    </row>
    <row r="14" spans="1:6" ht="45">
      <c r="A14" s="4" t="s">
        <v>347</v>
      </c>
      <c r="B14" s="4" t="s">
        <v>348</v>
      </c>
      <c r="C14" s="4">
        <v>4</v>
      </c>
      <c r="D14" s="4" t="s">
        <v>47</v>
      </c>
      <c r="E14" s="4">
        <v>100</v>
      </c>
      <c r="F14" s="4">
        <f t="shared" si="0"/>
        <v>400</v>
      </c>
    </row>
    <row r="15" spans="1:6" ht="45">
      <c r="A15" s="4" t="s">
        <v>349</v>
      </c>
      <c r="B15" s="4" t="s">
        <v>350</v>
      </c>
      <c r="C15" s="4">
        <v>10</v>
      </c>
      <c r="D15" s="4" t="s">
        <v>47</v>
      </c>
      <c r="E15" s="4">
        <v>15</v>
      </c>
      <c r="F15" s="4">
        <f t="shared" si="0"/>
        <v>150</v>
      </c>
    </row>
    <row r="16" spans="1:6" ht="105">
      <c r="A16" s="4" t="s">
        <v>351</v>
      </c>
      <c r="B16" s="4" t="s">
        <v>352</v>
      </c>
      <c r="C16" s="4">
        <v>6</v>
      </c>
      <c r="D16" s="4" t="s">
        <v>47</v>
      </c>
      <c r="E16" s="4">
        <v>538.15</v>
      </c>
      <c r="F16" s="4">
        <f t="shared" si="0"/>
        <v>3228.8999999999996</v>
      </c>
    </row>
    <row r="17" spans="1:6" ht="90">
      <c r="A17" s="4" t="s">
        <v>353</v>
      </c>
      <c r="B17" s="4" t="s">
        <v>354</v>
      </c>
      <c r="C17" s="4">
        <v>35</v>
      </c>
      <c r="D17" s="4" t="s">
        <v>47</v>
      </c>
      <c r="E17" s="4">
        <v>377.2</v>
      </c>
      <c r="F17" s="4">
        <f t="shared" si="0"/>
        <v>13202</v>
      </c>
    </row>
    <row r="18" spans="1:6">
      <c r="A18" s="4">
        <v>14</v>
      </c>
      <c r="B18" s="4" t="s">
        <v>181</v>
      </c>
      <c r="C18" s="4"/>
      <c r="D18" s="4"/>
      <c r="E18" s="4"/>
      <c r="F18" s="4"/>
    </row>
    <row r="19" spans="1:6" ht="16.5">
      <c r="A19" s="4" t="s">
        <v>182</v>
      </c>
      <c r="B19" s="4" t="s">
        <v>192</v>
      </c>
      <c r="C19" s="4">
        <v>52.87</v>
      </c>
      <c r="D19" s="4" t="s">
        <v>355</v>
      </c>
      <c r="E19" s="4">
        <v>177.1</v>
      </c>
      <c r="F19" s="4">
        <f t="shared" si="0"/>
        <v>9363.277</v>
      </c>
    </row>
    <row r="20" spans="1:6" ht="15.75">
      <c r="A20" s="5"/>
      <c r="B20" s="6"/>
      <c r="C20" s="7"/>
      <c r="D20" s="3"/>
      <c r="E20" s="7" t="s">
        <v>42</v>
      </c>
      <c r="F20" s="66">
        <f>SUM(F5:F19)</f>
        <v>711858.39390000002</v>
      </c>
    </row>
    <row r="21" spans="1:6">
      <c r="A21" s="5"/>
      <c r="B21" s="6"/>
      <c r="C21" s="7"/>
      <c r="D21" s="3"/>
      <c r="E21" s="4" t="s">
        <v>43</v>
      </c>
      <c r="F21" s="4">
        <f>F20*12/100</f>
        <v>85423.007268000001</v>
      </c>
    </row>
    <row r="22" spans="1:6">
      <c r="A22" s="5"/>
      <c r="B22" s="6"/>
      <c r="C22" s="7"/>
      <c r="D22" s="3"/>
      <c r="E22" s="4"/>
      <c r="F22" s="4">
        <f>F21+F20</f>
        <v>797281.40116800007</v>
      </c>
    </row>
    <row r="23" spans="1:6">
      <c r="A23" s="5"/>
      <c r="B23" s="6"/>
      <c r="C23" s="7"/>
      <c r="D23" s="3"/>
      <c r="E23" s="4" t="s">
        <v>44</v>
      </c>
      <c r="F23" s="4">
        <f>F22*1/100</f>
        <v>7972.8140116800005</v>
      </c>
    </row>
    <row r="24" spans="1:6">
      <c r="A24" s="5"/>
      <c r="B24" s="6"/>
      <c r="C24" s="7"/>
      <c r="D24" s="3"/>
      <c r="E24" s="4" t="s">
        <v>42</v>
      </c>
      <c r="F24" s="4">
        <f>F23+F22</f>
        <v>805254.21517968003</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67.5" customHeight="1">
      <c r="A3" s="112" t="s">
        <v>356</v>
      </c>
      <c r="B3" s="112"/>
      <c r="C3" s="112"/>
      <c r="D3" s="112"/>
      <c r="E3" s="112"/>
      <c r="F3" s="112"/>
    </row>
    <row r="4" spans="1:6">
      <c r="A4" s="2" t="s">
        <v>3</v>
      </c>
      <c r="B4" s="2" t="s">
        <v>4</v>
      </c>
      <c r="C4" s="2" t="s">
        <v>5</v>
      </c>
      <c r="D4" s="2" t="s">
        <v>6</v>
      </c>
      <c r="E4" s="2" t="s">
        <v>7</v>
      </c>
      <c r="F4" s="2" t="s">
        <v>8</v>
      </c>
    </row>
    <row r="5" spans="1:6" ht="30">
      <c r="A5" s="3">
        <v>1</v>
      </c>
      <c r="B5" s="4" t="s">
        <v>46</v>
      </c>
      <c r="C5" s="4">
        <v>6</v>
      </c>
      <c r="D5" s="4" t="s">
        <v>47</v>
      </c>
      <c r="E5" s="4">
        <v>330.4</v>
      </c>
      <c r="F5" s="4">
        <f>C5*E5</f>
        <v>1982.3999999999999</v>
      </c>
    </row>
    <row r="6" spans="1:6" ht="120">
      <c r="A6" s="14" t="s">
        <v>357</v>
      </c>
      <c r="B6" s="4" t="s">
        <v>63</v>
      </c>
      <c r="C6" s="13">
        <v>117.53</v>
      </c>
      <c r="D6" s="3" t="s">
        <v>33</v>
      </c>
      <c r="E6" s="13">
        <v>139.58000000000001</v>
      </c>
      <c r="F6" s="4">
        <f t="shared" ref="F6:F10" si="0">C6*E6</f>
        <v>16404.8374</v>
      </c>
    </row>
    <row r="7" spans="1:6" ht="105">
      <c r="A7" s="14" t="s">
        <v>97</v>
      </c>
      <c r="B7" s="4" t="s">
        <v>65</v>
      </c>
      <c r="C7" s="13">
        <v>35.4</v>
      </c>
      <c r="D7" s="3" t="s">
        <v>33</v>
      </c>
      <c r="E7" s="13">
        <v>415.84</v>
      </c>
      <c r="F7" s="4">
        <f t="shared" si="0"/>
        <v>14720.735999999999</v>
      </c>
    </row>
    <row r="8" spans="1:6" ht="90">
      <c r="A8" s="14" t="s">
        <v>98</v>
      </c>
      <c r="B8" s="4" t="s">
        <v>67</v>
      </c>
      <c r="C8" s="13">
        <v>59.47</v>
      </c>
      <c r="D8" s="5" t="s">
        <v>33</v>
      </c>
      <c r="E8" s="13">
        <v>1438.96</v>
      </c>
      <c r="F8" s="4">
        <f t="shared" si="0"/>
        <v>85574.951199999996</v>
      </c>
    </row>
    <row r="9" spans="1:6" ht="150">
      <c r="A9" s="14" t="s">
        <v>99</v>
      </c>
      <c r="B9" s="4" t="s">
        <v>91</v>
      </c>
      <c r="C9" s="13">
        <v>70.8</v>
      </c>
      <c r="D9" s="5" t="s">
        <v>33</v>
      </c>
      <c r="E9" s="13">
        <v>4858.76</v>
      </c>
      <c r="F9" s="4">
        <f t="shared" si="0"/>
        <v>344000.20799999998</v>
      </c>
    </row>
    <row r="10" spans="1:6" ht="45">
      <c r="A10" s="4" t="s">
        <v>100</v>
      </c>
      <c r="B10" s="4" t="s">
        <v>93</v>
      </c>
      <c r="C10" s="4">
        <v>46.47</v>
      </c>
      <c r="D10" s="4" t="s">
        <v>52</v>
      </c>
      <c r="E10" s="4">
        <v>184.61</v>
      </c>
      <c r="F10" s="4">
        <f t="shared" si="0"/>
        <v>8578.8266999999996</v>
      </c>
    </row>
    <row r="11" spans="1:6" ht="14.25" customHeight="1">
      <c r="A11" s="5">
        <v>7</v>
      </c>
      <c r="B11" s="6" t="s">
        <v>30</v>
      </c>
      <c r="C11" s="7"/>
      <c r="D11" s="3"/>
      <c r="E11" s="7"/>
      <c r="F11" s="4"/>
    </row>
    <row r="12" spans="1:6">
      <c r="A12" s="5" t="s">
        <v>31</v>
      </c>
      <c r="B12" s="4" t="s">
        <v>32</v>
      </c>
      <c r="C12" s="4">
        <v>30.44</v>
      </c>
      <c r="D12" s="4" t="s">
        <v>33</v>
      </c>
      <c r="E12" s="4">
        <v>786.44</v>
      </c>
      <c r="F12" s="4">
        <f t="shared" ref="F12:F16" si="1">C12*E12</f>
        <v>23939.233600000003</v>
      </c>
    </row>
    <row r="13" spans="1:6">
      <c r="A13" s="5" t="s">
        <v>34</v>
      </c>
      <c r="B13" s="4" t="s">
        <v>292</v>
      </c>
      <c r="C13" s="4">
        <v>35.4</v>
      </c>
      <c r="D13" s="4" t="s">
        <v>33</v>
      </c>
      <c r="E13" s="4">
        <v>332.84</v>
      </c>
      <c r="F13" s="4">
        <f t="shared" si="1"/>
        <v>11782.535999999998</v>
      </c>
    </row>
    <row r="14" spans="1:6">
      <c r="A14" s="5" t="s">
        <v>36</v>
      </c>
      <c r="B14" s="4" t="s">
        <v>55</v>
      </c>
      <c r="C14" s="4">
        <v>59.47</v>
      </c>
      <c r="D14" s="4" t="s">
        <v>33</v>
      </c>
      <c r="E14" s="4">
        <v>721.18</v>
      </c>
      <c r="F14" s="4">
        <f t="shared" si="1"/>
        <v>42888.574599999993</v>
      </c>
    </row>
    <row r="15" spans="1:6">
      <c r="A15" s="5" t="s">
        <v>39</v>
      </c>
      <c r="B15" s="4" t="s">
        <v>35</v>
      </c>
      <c r="C15" s="4">
        <v>60.89</v>
      </c>
      <c r="D15" s="4" t="s">
        <v>33</v>
      </c>
      <c r="E15" s="4">
        <v>436.52</v>
      </c>
      <c r="F15" s="4">
        <f t="shared" si="1"/>
        <v>26579.702799999999</v>
      </c>
    </row>
    <row r="16" spans="1:6">
      <c r="A16" s="5" t="s">
        <v>94</v>
      </c>
      <c r="B16" s="4" t="s">
        <v>85</v>
      </c>
      <c r="C16" s="4">
        <v>117.49</v>
      </c>
      <c r="D16" s="4" t="s">
        <v>33</v>
      </c>
      <c r="E16" s="4">
        <v>177.1</v>
      </c>
      <c r="F16" s="4">
        <f t="shared" si="1"/>
        <v>20807.478999999999</v>
      </c>
    </row>
    <row r="17" spans="1:6">
      <c r="A17" s="5"/>
      <c r="B17" s="6"/>
      <c r="C17" s="7"/>
      <c r="D17" s="3"/>
      <c r="E17" s="7" t="s">
        <v>42</v>
      </c>
      <c r="F17" s="13">
        <f>SUM(F5:F16)</f>
        <v>597259.48529999994</v>
      </c>
    </row>
    <row r="18" spans="1:6" ht="30">
      <c r="A18" s="5"/>
      <c r="B18" s="6"/>
      <c r="C18" s="7"/>
      <c r="D18" s="3"/>
      <c r="E18" s="4" t="s">
        <v>43</v>
      </c>
      <c r="F18" s="4">
        <f>F17*12/100</f>
        <v>71671.138235999999</v>
      </c>
    </row>
    <row r="19" spans="1:6">
      <c r="A19" s="5"/>
      <c r="B19" s="6"/>
      <c r="C19" s="7"/>
      <c r="D19" s="3"/>
      <c r="E19" s="4"/>
      <c r="F19" s="4">
        <f>F18+F17</f>
        <v>668930.62353599991</v>
      </c>
    </row>
    <row r="20" spans="1:6" ht="30">
      <c r="A20" s="5"/>
      <c r="B20" s="6"/>
      <c r="C20" s="7"/>
      <c r="D20" s="3"/>
      <c r="E20" s="4" t="s">
        <v>44</v>
      </c>
      <c r="F20" s="4">
        <f>F19*1/100</f>
        <v>6689.3062353599989</v>
      </c>
    </row>
    <row r="21" spans="1:6">
      <c r="A21" s="5"/>
      <c r="B21" s="6"/>
      <c r="C21" s="7"/>
      <c r="D21" s="3"/>
      <c r="E21" s="4" t="s">
        <v>56</v>
      </c>
      <c r="F21" s="4">
        <f>F20+F19</f>
        <v>675619.92977135989</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4.25" customHeight="1">
      <c r="A3" s="109" t="s">
        <v>358</v>
      </c>
      <c r="B3" s="110"/>
      <c r="C3" s="110"/>
      <c r="D3" s="110"/>
      <c r="E3" s="110"/>
      <c r="F3" s="111"/>
    </row>
    <row r="4" spans="1:6">
      <c r="A4" s="2" t="s">
        <v>3</v>
      </c>
      <c r="B4" s="2" t="s">
        <v>4</v>
      </c>
      <c r="C4" s="2" t="s">
        <v>5</v>
      </c>
      <c r="D4" s="2" t="s">
        <v>6</v>
      </c>
      <c r="E4" s="2" t="s">
        <v>7</v>
      </c>
      <c r="F4" s="2" t="s">
        <v>8</v>
      </c>
    </row>
    <row r="5" spans="1:6" ht="165">
      <c r="A5" s="4" t="s">
        <v>329</v>
      </c>
      <c r="B5" s="4" t="s">
        <v>213</v>
      </c>
      <c r="C5" s="4">
        <v>7.6</v>
      </c>
      <c r="D5" s="4" t="s">
        <v>159</v>
      </c>
      <c r="E5" s="4">
        <v>153.84</v>
      </c>
      <c r="F5" s="4">
        <f>C5*E5</f>
        <v>1169.184</v>
      </c>
    </row>
    <row r="6" spans="1:6" ht="105">
      <c r="A6" s="4" t="s">
        <v>359</v>
      </c>
      <c r="B6" s="4" t="s">
        <v>160</v>
      </c>
      <c r="C6" s="4">
        <v>0.64</v>
      </c>
      <c r="D6" s="4" t="s">
        <v>159</v>
      </c>
      <c r="E6" s="4">
        <v>415.58</v>
      </c>
      <c r="F6" s="4">
        <f t="shared" ref="F6:F18" si="0">C6*E6</f>
        <v>265.97120000000001</v>
      </c>
    </row>
    <row r="7" spans="1:6" ht="90">
      <c r="A7" s="4" t="s">
        <v>360</v>
      </c>
      <c r="B7" s="4" t="s">
        <v>161</v>
      </c>
      <c r="C7" s="4">
        <v>1.08</v>
      </c>
      <c r="D7" s="4" t="s">
        <v>159</v>
      </c>
      <c r="E7" s="4">
        <v>1438.96</v>
      </c>
      <c r="F7" s="4">
        <f t="shared" si="0"/>
        <v>1554.0768</v>
      </c>
    </row>
    <row r="8" spans="1:6" ht="135">
      <c r="A8" s="4" t="s">
        <v>361</v>
      </c>
      <c r="B8" s="4" t="s">
        <v>307</v>
      </c>
      <c r="C8" s="4">
        <v>1.1499999999999999</v>
      </c>
      <c r="D8" s="4" t="s">
        <v>159</v>
      </c>
      <c r="E8" s="4">
        <v>4492.3599999999997</v>
      </c>
      <c r="F8" s="4">
        <f t="shared" si="0"/>
        <v>5166.213999999999</v>
      </c>
    </row>
    <row r="9" spans="1:6" ht="75">
      <c r="A9" s="4" t="s">
        <v>362</v>
      </c>
      <c r="B9" s="4" t="s">
        <v>363</v>
      </c>
      <c r="C9" s="4">
        <v>8.5</v>
      </c>
      <c r="D9" s="4" t="s">
        <v>159</v>
      </c>
      <c r="E9" s="4">
        <v>2873.96</v>
      </c>
      <c r="F9" s="4">
        <f t="shared" si="0"/>
        <v>24428.66</v>
      </c>
    </row>
    <row r="10" spans="1:6" ht="90">
      <c r="A10" s="4" t="s">
        <v>364</v>
      </c>
      <c r="B10" s="4" t="s">
        <v>365</v>
      </c>
      <c r="C10" s="4">
        <v>27.88</v>
      </c>
      <c r="D10" s="4" t="s">
        <v>52</v>
      </c>
      <c r="E10" s="4">
        <v>242.19</v>
      </c>
      <c r="F10" s="4">
        <f t="shared" si="0"/>
        <v>6752.2572</v>
      </c>
    </row>
    <row r="11" spans="1:6" ht="75">
      <c r="A11" s="4" t="s">
        <v>366</v>
      </c>
      <c r="B11" s="4" t="s">
        <v>367</v>
      </c>
      <c r="C11" s="4">
        <v>27.88</v>
      </c>
      <c r="D11" s="4" t="s">
        <v>52</v>
      </c>
      <c r="E11" s="4">
        <v>90.55</v>
      </c>
      <c r="F11" s="4">
        <f t="shared" si="0"/>
        <v>2524.5339999999997</v>
      </c>
    </row>
    <row r="12" spans="1:6" ht="300">
      <c r="A12" s="4" t="s">
        <v>368</v>
      </c>
      <c r="B12" s="4" t="s">
        <v>369</v>
      </c>
      <c r="C12" s="4">
        <v>209.1078</v>
      </c>
      <c r="D12" s="4" t="s">
        <v>26</v>
      </c>
      <c r="E12" s="4">
        <v>877.72</v>
      </c>
      <c r="F12" s="4">
        <f t="shared" si="0"/>
        <v>183538.09821600001</v>
      </c>
    </row>
    <row r="13" spans="1:6">
      <c r="A13" s="3">
        <v>9</v>
      </c>
      <c r="B13" s="4" t="s">
        <v>181</v>
      </c>
      <c r="C13" s="4"/>
      <c r="D13" s="4"/>
      <c r="E13" s="4"/>
      <c r="F13" s="4"/>
    </row>
    <row r="14" spans="1:6" ht="16.5">
      <c r="A14" s="4" t="s">
        <v>182</v>
      </c>
      <c r="B14" s="4" t="s">
        <v>370</v>
      </c>
      <c r="C14" s="4">
        <v>4.32</v>
      </c>
      <c r="D14" s="4" t="s">
        <v>355</v>
      </c>
      <c r="E14" s="4">
        <v>786.44</v>
      </c>
      <c r="F14" s="4">
        <f t="shared" si="0"/>
        <v>3397.4208000000003</v>
      </c>
    </row>
    <row r="15" spans="1:6" ht="16.5">
      <c r="A15" s="4" t="s">
        <v>185</v>
      </c>
      <c r="B15" s="4" t="s">
        <v>371</v>
      </c>
      <c r="C15" s="4">
        <v>0.64</v>
      </c>
      <c r="D15" s="4" t="s">
        <v>355</v>
      </c>
      <c r="E15" s="4">
        <v>332.84</v>
      </c>
      <c r="F15" s="4">
        <f t="shared" si="0"/>
        <v>213.01759999999999</v>
      </c>
    </row>
    <row r="16" spans="1:6" ht="16.5">
      <c r="A16" s="4" t="s">
        <v>187</v>
      </c>
      <c r="B16" s="4" t="s">
        <v>372</v>
      </c>
      <c r="C16" s="4">
        <v>9.6</v>
      </c>
      <c r="D16" s="4" t="s">
        <v>355</v>
      </c>
      <c r="E16" s="4">
        <v>721.18</v>
      </c>
      <c r="F16" s="4">
        <f t="shared" si="0"/>
        <v>6923.3279999999995</v>
      </c>
    </row>
    <row r="17" spans="1:6" ht="16.5">
      <c r="A17" s="4" t="s">
        <v>189</v>
      </c>
      <c r="B17" s="4" t="s">
        <v>373</v>
      </c>
      <c r="C17" s="4">
        <v>1.04</v>
      </c>
      <c r="D17" s="4" t="s">
        <v>355</v>
      </c>
      <c r="E17" s="4">
        <v>436.52</v>
      </c>
      <c r="F17" s="4">
        <f t="shared" si="0"/>
        <v>453.98079999999999</v>
      </c>
    </row>
    <row r="18" spans="1:6" ht="16.5">
      <c r="A18" s="4" t="s">
        <v>191</v>
      </c>
      <c r="B18" s="4" t="s">
        <v>192</v>
      </c>
      <c r="C18" s="4">
        <v>7.48</v>
      </c>
      <c r="D18" s="4" t="s">
        <v>355</v>
      </c>
      <c r="E18" s="4">
        <v>177.1</v>
      </c>
      <c r="F18" s="4">
        <f t="shared" si="0"/>
        <v>1324.7080000000001</v>
      </c>
    </row>
    <row r="19" spans="1:6">
      <c r="A19" s="5"/>
      <c r="B19" s="6"/>
      <c r="C19" s="7"/>
      <c r="D19" s="3"/>
      <c r="E19" s="7" t="s">
        <v>42</v>
      </c>
      <c r="F19" s="13">
        <f>SUM(F5:F18)</f>
        <v>237711.45061600002</v>
      </c>
    </row>
    <row r="20" spans="1:6" ht="30">
      <c r="A20" s="5"/>
      <c r="B20" s="6"/>
      <c r="C20" s="7"/>
      <c r="D20" s="3"/>
      <c r="E20" s="4" t="s">
        <v>43</v>
      </c>
      <c r="F20" s="4">
        <f>F19*12/100</f>
        <v>28525.374073920004</v>
      </c>
    </row>
    <row r="21" spans="1:6">
      <c r="A21" s="5"/>
      <c r="B21" s="6"/>
      <c r="C21" s="7"/>
      <c r="D21" s="3"/>
      <c r="E21" s="4"/>
      <c r="F21" s="4">
        <f>F20+F19</f>
        <v>266236.82468992</v>
      </c>
    </row>
    <row r="22" spans="1:6" ht="30">
      <c r="A22" s="5"/>
      <c r="B22" s="6"/>
      <c r="C22" s="7"/>
      <c r="D22" s="3"/>
      <c r="E22" s="4" t="s">
        <v>44</v>
      </c>
      <c r="F22" s="4">
        <f>F21*1/100</f>
        <v>2662.3682468992001</v>
      </c>
    </row>
    <row r="23" spans="1:6">
      <c r="A23" s="5"/>
      <c r="B23" s="6"/>
      <c r="C23" s="7"/>
      <c r="D23" s="3"/>
      <c r="E23" s="4" t="s">
        <v>56</v>
      </c>
      <c r="F23" s="4">
        <f>F22+F21</f>
        <v>268899.19293681922</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5"/>
  <sheetViews>
    <sheetView workbookViewId="0">
      <selection activeCell="G5" sqref="G5"/>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7.75" customHeight="1">
      <c r="A3" s="109" t="s">
        <v>450</v>
      </c>
      <c r="B3" s="110"/>
      <c r="C3" s="110"/>
      <c r="D3" s="110"/>
      <c r="E3" s="110"/>
      <c r="F3" s="111"/>
    </row>
    <row r="4" spans="1:6">
      <c r="A4" s="2" t="s">
        <v>3</v>
      </c>
      <c r="B4" s="2" t="s">
        <v>4</v>
      </c>
      <c r="C4" s="2" t="s">
        <v>5</v>
      </c>
      <c r="D4" s="2" t="s">
        <v>6</v>
      </c>
      <c r="E4" s="2" t="s">
        <v>7</v>
      </c>
      <c r="F4" s="2" t="s">
        <v>8</v>
      </c>
    </row>
    <row r="5" spans="1:6" ht="30">
      <c r="A5" s="12" t="s">
        <v>57</v>
      </c>
      <c r="B5" s="4" t="s">
        <v>58</v>
      </c>
      <c r="C5" s="13">
        <v>5</v>
      </c>
      <c r="D5" s="3" t="s">
        <v>59</v>
      </c>
      <c r="E5" s="13">
        <v>330.4</v>
      </c>
      <c r="F5" s="13">
        <f>C5*E5</f>
        <v>1652</v>
      </c>
    </row>
    <row r="6" spans="1:6" ht="75">
      <c r="A6" s="12" t="s">
        <v>60</v>
      </c>
      <c r="B6" s="4" t="s">
        <v>61</v>
      </c>
      <c r="C6" s="13">
        <v>7.08</v>
      </c>
      <c r="D6" s="3" t="s">
        <v>33</v>
      </c>
      <c r="E6" s="7">
        <v>878.79</v>
      </c>
      <c r="F6" s="13">
        <f t="shared" ref="F6:F20" si="0">C6*E6</f>
        <v>6221.8332</v>
      </c>
    </row>
    <row r="7" spans="1:6" ht="120">
      <c r="A7" s="14" t="s">
        <v>62</v>
      </c>
      <c r="B7" s="4" t="s">
        <v>63</v>
      </c>
      <c r="C7" s="13">
        <v>38.94</v>
      </c>
      <c r="D7" s="3" t="s">
        <v>33</v>
      </c>
      <c r="E7" s="7">
        <v>139.58000000000001</v>
      </c>
      <c r="F7" s="13">
        <f t="shared" si="0"/>
        <v>5435.2452000000003</v>
      </c>
    </row>
    <row r="8" spans="1:6" ht="105">
      <c r="A8" s="14" t="s">
        <v>64</v>
      </c>
      <c r="B8" s="4" t="s">
        <v>65</v>
      </c>
      <c r="C8" s="13">
        <v>3.54</v>
      </c>
      <c r="D8" s="3" t="s">
        <v>33</v>
      </c>
      <c r="E8" s="7">
        <v>415.58</v>
      </c>
      <c r="F8" s="13">
        <f t="shared" si="0"/>
        <v>1471.1532</v>
      </c>
    </row>
    <row r="9" spans="1:6" ht="90">
      <c r="A9" s="14" t="s">
        <v>66</v>
      </c>
      <c r="B9" s="4" t="s">
        <v>67</v>
      </c>
      <c r="C9" s="13">
        <v>5.95</v>
      </c>
      <c r="D9" s="3" t="s">
        <v>33</v>
      </c>
      <c r="E9" s="7">
        <v>1438.96</v>
      </c>
      <c r="F9" s="13">
        <f t="shared" si="0"/>
        <v>8561.8119999999999</v>
      </c>
    </row>
    <row r="10" spans="1:6" ht="60">
      <c r="A10" s="12" t="s">
        <v>68</v>
      </c>
      <c r="B10" s="4" t="s">
        <v>69</v>
      </c>
      <c r="C10" s="13">
        <v>17.7</v>
      </c>
      <c r="D10" s="3" t="s">
        <v>33</v>
      </c>
      <c r="E10" s="7">
        <v>5891.97</v>
      </c>
      <c r="F10" s="13">
        <f t="shared" si="0"/>
        <v>104287.86900000001</v>
      </c>
    </row>
    <row r="11" spans="1:6" ht="135">
      <c r="A11" s="12" t="s">
        <v>70</v>
      </c>
      <c r="B11" s="4" t="s">
        <v>71</v>
      </c>
      <c r="C11" s="13">
        <v>7.08</v>
      </c>
      <c r="D11" s="3" t="s">
        <v>33</v>
      </c>
      <c r="E11" s="7">
        <v>6092.63</v>
      </c>
      <c r="F11" s="13">
        <f t="shared" si="0"/>
        <v>43135.820400000004</v>
      </c>
    </row>
    <row r="12" spans="1:6" ht="120">
      <c r="A12" s="4" t="s">
        <v>72</v>
      </c>
      <c r="B12" s="4" t="s">
        <v>73</v>
      </c>
      <c r="C12" s="4">
        <v>1.08</v>
      </c>
      <c r="D12" s="4" t="s">
        <v>74</v>
      </c>
      <c r="E12" s="4">
        <v>79086.94</v>
      </c>
      <c r="F12" s="4">
        <f t="shared" si="0"/>
        <v>85413.895200000014</v>
      </c>
    </row>
    <row r="13" spans="1:6" ht="120">
      <c r="A13" s="12" t="s">
        <v>75</v>
      </c>
      <c r="B13" s="4" t="s">
        <v>76</v>
      </c>
      <c r="C13" s="13">
        <v>1.32</v>
      </c>
      <c r="D13" s="3" t="s">
        <v>74</v>
      </c>
      <c r="E13" s="7">
        <v>77259.94</v>
      </c>
      <c r="F13" s="13">
        <f t="shared" si="0"/>
        <v>101983.1208</v>
      </c>
    </row>
    <row r="14" spans="1:6" ht="60">
      <c r="A14" s="4" t="s">
        <v>77</v>
      </c>
      <c r="B14" s="4" t="s">
        <v>78</v>
      </c>
      <c r="C14" s="13">
        <v>69.7</v>
      </c>
      <c r="D14" s="4" t="s">
        <v>52</v>
      </c>
      <c r="E14" s="15">
        <v>184.61</v>
      </c>
      <c r="F14" s="13">
        <f t="shared" si="0"/>
        <v>12867.317000000001</v>
      </c>
    </row>
    <row r="15" spans="1:6">
      <c r="A15" s="5">
        <v>11</v>
      </c>
      <c r="B15" s="6" t="s">
        <v>30</v>
      </c>
      <c r="C15" s="13"/>
      <c r="D15" s="3"/>
      <c r="E15" s="7"/>
      <c r="F15" s="13"/>
    </row>
    <row r="16" spans="1:6">
      <c r="A16" s="5" t="s">
        <v>79</v>
      </c>
      <c r="B16" s="4" t="s">
        <v>32</v>
      </c>
      <c r="C16" s="4">
        <v>10.66</v>
      </c>
      <c r="D16" s="4" t="s">
        <v>33</v>
      </c>
      <c r="E16" s="4">
        <v>893.67</v>
      </c>
      <c r="F16" s="13">
        <f t="shared" si="0"/>
        <v>9526.5221999999994</v>
      </c>
    </row>
    <row r="17" spans="1:6">
      <c r="A17" s="5" t="s">
        <v>80</v>
      </c>
      <c r="B17" s="4" t="s">
        <v>81</v>
      </c>
      <c r="C17" s="4">
        <v>3.54</v>
      </c>
      <c r="D17" s="4" t="s">
        <v>33</v>
      </c>
      <c r="E17" s="4">
        <v>363.98</v>
      </c>
      <c r="F17" s="13">
        <f t="shared" si="0"/>
        <v>1288.4892</v>
      </c>
    </row>
    <row r="18" spans="1:6">
      <c r="A18" s="5" t="s">
        <v>82</v>
      </c>
      <c r="B18" s="4" t="s">
        <v>55</v>
      </c>
      <c r="C18" s="4">
        <v>5.95</v>
      </c>
      <c r="D18" s="4" t="s">
        <v>33</v>
      </c>
      <c r="E18" s="4">
        <v>819.59</v>
      </c>
      <c r="F18" s="13">
        <f t="shared" si="0"/>
        <v>4876.5605000000005</v>
      </c>
    </row>
    <row r="19" spans="1:6">
      <c r="A19" s="5" t="s">
        <v>83</v>
      </c>
      <c r="B19" s="4" t="s">
        <v>35</v>
      </c>
      <c r="C19" s="4">
        <v>21.31</v>
      </c>
      <c r="D19" s="4" t="s">
        <v>33</v>
      </c>
      <c r="E19" s="4">
        <v>526.55999999999995</v>
      </c>
      <c r="F19" s="13">
        <f t="shared" si="0"/>
        <v>11220.993599999998</v>
      </c>
    </row>
    <row r="20" spans="1:6">
      <c r="A20" s="5" t="s">
        <v>84</v>
      </c>
      <c r="B20" s="4" t="s">
        <v>85</v>
      </c>
      <c r="C20" s="4">
        <v>38.94</v>
      </c>
      <c r="D20" s="4" t="s">
        <v>33</v>
      </c>
      <c r="E20" s="4">
        <v>177.1</v>
      </c>
      <c r="F20" s="13">
        <f t="shared" si="0"/>
        <v>6896.2739999999994</v>
      </c>
    </row>
    <row r="21" spans="1:6">
      <c r="A21" s="5"/>
      <c r="B21" s="6"/>
      <c r="C21" s="7"/>
      <c r="D21" s="3"/>
      <c r="E21" s="7" t="s">
        <v>42</v>
      </c>
      <c r="F21" s="13">
        <f>SUM(F5:F20)</f>
        <v>404838.90550000005</v>
      </c>
    </row>
    <row r="22" spans="1:6" ht="30">
      <c r="A22" s="5"/>
      <c r="B22" s="6"/>
      <c r="C22" s="7"/>
      <c r="D22" s="3"/>
      <c r="E22" s="4" t="s">
        <v>43</v>
      </c>
      <c r="F22" s="4">
        <f>F21*12/100</f>
        <v>48580.668660000003</v>
      </c>
    </row>
    <row r="23" spans="1:6">
      <c r="A23" s="5"/>
      <c r="B23" s="6"/>
      <c r="C23" s="7"/>
      <c r="D23" s="3"/>
      <c r="E23" s="4"/>
      <c r="F23" s="4">
        <f>F22+F21</f>
        <v>453419.57416000008</v>
      </c>
    </row>
    <row r="24" spans="1:6" ht="30">
      <c r="A24" s="5"/>
      <c r="B24" s="6"/>
      <c r="C24" s="7"/>
      <c r="D24" s="3"/>
      <c r="E24" s="4" t="s">
        <v>44</v>
      </c>
      <c r="F24" s="4">
        <f>F23*1/100</f>
        <v>4534.1957416000005</v>
      </c>
    </row>
    <row r="25" spans="1:6">
      <c r="A25" s="5"/>
      <c r="B25" s="6"/>
      <c r="C25" s="7"/>
      <c r="D25" s="3"/>
      <c r="E25" s="4" t="s">
        <v>42</v>
      </c>
      <c r="F25" s="4">
        <f>F24+F23</f>
        <v>457953.76990160008</v>
      </c>
    </row>
  </sheetData>
  <mergeCells count="3">
    <mergeCell ref="A1:F1"/>
    <mergeCell ref="A2:F2"/>
    <mergeCell ref="A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8"/>
    <col min="2" max="2" width="49.140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75.75" customHeight="1">
      <c r="A3" s="109" t="s">
        <v>374</v>
      </c>
      <c r="B3" s="110"/>
      <c r="C3" s="110"/>
      <c r="D3" s="110"/>
      <c r="E3" s="110"/>
      <c r="F3" s="111"/>
    </row>
    <row r="4" spans="1:6">
      <c r="A4" s="2" t="s">
        <v>3</v>
      </c>
      <c r="B4" s="2" t="s">
        <v>4</v>
      </c>
      <c r="C4" s="2" t="s">
        <v>5</v>
      </c>
      <c r="D4" s="2" t="s">
        <v>6</v>
      </c>
      <c r="E4" s="2" t="s">
        <v>7</v>
      </c>
      <c r="F4" s="2" t="s">
        <v>8</v>
      </c>
    </row>
    <row r="5" spans="1:6" ht="75">
      <c r="A5" s="14" t="s">
        <v>375</v>
      </c>
      <c r="B5" s="14" t="s">
        <v>376</v>
      </c>
      <c r="C5" s="16">
        <v>49.36</v>
      </c>
      <c r="D5" s="16" t="s">
        <v>33</v>
      </c>
      <c r="E5" s="16">
        <v>153.84</v>
      </c>
      <c r="F5" s="16">
        <f t="shared" ref="F5:F9" si="0">C5*E5</f>
        <v>7593.5424000000003</v>
      </c>
    </row>
    <row r="6" spans="1:6" ht="90">
      <c r="A6" s="14" t="s">
        <v>377</v>
      </c>
      <c r="B6" s="14" t="s">
        <v>65</v>
      </c>
      <c r="C6" s="16">
        <v>14.87</v>
      </c>
      <c r="D6" s="16" t="s">
        <v>33</v>
      </c>
      <c r="E6" s="16">
        <v>415.58</v>
      </c>
      <c r="F6" s="16">
        <f t="shared" si="0"/>
        <v>6179.6745999999994</v>
      </c>
    </row>
    <row r="7" spans="1:6" ht="75">
      <c r="A7" s="14" t="s">
        <v>268</v>
      </c>
      <c r="B7" s="14" t="s">
        <v>67</v>
      </c>
      <c r="C7" s="16">
        <v>24.74</v>
      </c>
      <c r="D7" s="16" t="s">
        <v>33</v>
      </c>
      <c r="E7" s="16">
        <v>1336.28</v>
      </c>
      <c r="F7" s="16">
        <f t="shared" si="0"/>
        <v>33059.567199999998</v>
      </c>
    </row>
    <row r="8" spans="1:6" ht="120">
      <c r="A8" s="14" t="s">
        <v>90</v>
      </c>
      <c r="B8" s="14" t="s">
        <v>91</v>
      </c>
      <c r="C8" s="16">
        <v>29.74</v>
      </c>
      <c r="D8" s="16" t="s">
        <v>33</v>
      </c>
      <c r="E8" s="16">
        <v>4858.76</v>
      </c>
      <c r="F8" s="16">
        <f t="shared" si="0"/>
        <v>144499.52239999999</v>
      </c>
    </row>
    <row r="9" spans="1:6" ht="45">
      <c r="A9" s="14" t="s">
        <v>92</v>
      </c>
      <c r="B9" s="14" t="s">
        <v>93</v>
      </c>
      <c r="C9" s="16">
        <v>19.52</v>
      </c>
      <c r="D9" s="16" t="s">
        <v>52</v>
      </c>
      <c r="E9" s="16">
        <v>184.61</v>
      </c>
      <c r="F9" s="16">
        <f t="shared" si="0"/>
        <v>3603.5872000000004</v>
      </c>
    </row>
    <row r="10" spans="1:6">
      <c r="A10" s="14">
        <v>6</v>
      </c>
      <c r="B10" s="14" t="s">
        <v>30</v>
      </c>
      <c r="C10" s="16"/>
      <c r="D10" s="16"/>
      <c r="E10" s="16"/>
      <c r="F10" s="16"/>
    </row>
    <row r="11" spans="1:6">
      <c r="A11" s="14" t="s">
        <v>31</v>
      </c>
      <c r="B11" s="14" t="s">
        <v>32</v>
      </c>
      <c r="C11" s="16">
        <v>12.79</v>
      </c>
      <c r="D11" s="16" t="s">
        <v>33</v>
      </c>
      <c r="E11" s="16">
        <v>893.67</v>
      </c>
      <c r="F11" s="16">
        <f t="shared" ref="F11:F15" si="1">C11*E11</f>
        <v>11430.039299999999</v>
      </c>
    </row>
    <row r="12" spans="1:6">
      <c r="A12" s="14" t="s">
        <v>34</v>
      </c>
      <c r="B12" s="14" t="s">
        <v>378</v>
      </c>
      <c r="C12" s="16">
        <v>14.87</v>
      </c>
      <c r="D12" s="16" t="s">
        <v>33</v>
      </c>
      <c r="E12" s="16">
        <v>378.69</v>
      </c>
      <c r="F12" s="16">
        <f t="shared" si="1"/>
        <v>5631.1202999999996</v>
      </c>
    </row>
    <row r="13" spans="1:6">
      <c r="A13" s="14" t="s">
        <v>36</v>
      </c>
      <c r="B13" s="14" t="s">
        <v>55</v>
      </c>
      <c r="C13" s="16">
        <v>24.74</v>
      </c>
      <c r="D13" s="16" t="s">
        <v>33</v>
      </c>
      <c r="E13" s="16">
        <v>819.59</v>
      </c>
      <c r="F13" s="16">
        <f t="shared" si="1"/>
        <v>20276.656599999998</v>
      </c>
    </row>
    <row r="14" spans="1:6">
      <c r="A14" s="14" t="s">
        <v>39</v>
      </c>
      <c r="B14" s="14" t="s">
        <v>35</v>
      </c>
      <c r="C14" s="16">
        <v>25.58</v>
      </c>
      <c r="D14" s="16" t="s">
        <v>33</v>
      </c>
      <c r="E14" s="16">
        <v>469.4</v>
      </c>
      <c r="F14" s="16">
        <f t="shared" si="1"/>
        <v>12007.251999999999</v>
      </c>
    </row>
    <row r="15" spans="1:6">
      <c r="A15" s="14" t="s">
        <v>94</v>
      </c>
      <c r="B15" s="14" t="s">
        <v>85</v>
      </c>
      <c r="C15" s="16">
        <v>49.36</v>
      </c>
      <c r="D15" s="16" t="s">
        <v>33</v>
      </c>
      <c r="E15" s="16">
        <v>177.1</v>
      </c>
      <c r="F15" s="16">
        <f t="shared" si="1"/>
        <v>8741.655999999999</v>
      </c>
    </row>
    <row r="16" spans="1:6">
      <c r="A16" s="3"/>
      <c r="B16" s="3"/>
      <c r="C16" s="3"/>
      <c r="D16" s="3"/>
      <c r="E16" s="3" t="s">
        <v>42</v>
      </c>
      <c r="F16" s="4">
        <f>SUM(F5:F15)</f>
        <v>253022.61799999999</v>
      </c>
    </row>
    <row r="17" spans="1:6" ht="30">
      <c r="A17" s="5"/>
      <c r="B17" s="6"/>
      <c r="C17" s="7"/>
      <c r="D17" s="3"/>
      <c r="E17" s="4" t="s">
        <v>43</v>
      </c>
      <c r="F17" s="4">
        <f>F16*12/100</f>
        <v>30362.714159999996</v>
      </c>
    </row>
    <row r="18" spans="1:6">
      <c r="A18" s="5"/>
      <c r="B18" s="6"/>
      <c r="C18" s="7"/>
      <c r="D18" s="3"/>
      <c r="E18" s="4"/>
      <c r="F18" s="4">
        <f>F17+F16</f>
        <v>283385.33215999999</v>
      </c>
    </row>
    <row r="19" spans="1:6" ht="30">
      <c r="A19" s="5"/>
      <c r="B19" s="6"/>
      <c r="C19" s="7"/>
      <c r="D19" s="3"/>
      <c r="E19" s="4" t="s">
        <v>44</v>
      </c>
      <c r="F19" s="4">
        <f>F18*1/100</f>
        <v>2833.8533216000001</v>
      </c>
    </row>
    <row r="20" spans="1:6">
      <c r="A20" s="5"/>
      <c r="B20" s="6"/>
      <c r="C20" s="7"/>
      <c r="D20" s="3"/>
      <c r="E20" s="4" t="s">
        <v>56</v>
      </c>
      <c r="F20" s="4">
        <f>F19+F18</f>
        <v>286219.1854816</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20"/>
  <sheetViews>
    <sheetView topLeftCell="A10" workbookViewId="0">
      <selection activeCell="F20" sqref="F20"/>
    </sheetView>
  </sheetViews>
  <sheetFormatPr defaultRowHeight="15"/>
  <cols>
    <col min="1" max="1" width="9.140625" style="8"/>
    <col min="2" max="2" width="49.140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0.25" customHeight="1">
      <c r="A3" s="112" t="s">
        <v>379</v>
      </c>
      <c r="B3" s="112"/>
      <c r="C3" s="112"/>
      <c r="D3" s="112"/>
      <c r="E3" s="112"/>
      <c r="F3" s="112"/>
    </row>
    <row r="4" spans="1:6">
      <c r="A4" s="2" t="s">
        <v>3</v>
      </c>
      <c r="B4" s="2" t="s">
        <v>4</v>
      </c>
      <c r="C4" s="2" t="s">
        <v>5</v>
      </c>
      <c r="D4" s="2" t="s">
        <v>6</v>
      </c>
      <c r="E4" s="2" t="s">
        <v>7</v>
      </c>
      <c r="F4" s="2" t="s">
        <v>8</v>
      </c>
    </row>
    <row r="5" spans="1:6" ht="75">
      <c r="A5" s="14" t="s">
        <v>375</v>
      </c>
      <c r="B5" s="14" t="s">
        <v>376</v>
      </c>
      <c r="C5" s="16">
        <v>117.53</v>
      </c>
      <c r="D5" s="16" t="s">
        <v>33</v>
      </c>
      <c r="E5" s="16">
        <v>153.84</v>
      </c>
      <c r="F5" s="16">
        <f t="shared" ref="F5:F9" si="0">C5*E5</f>
        <v>18080.815200000001</v>
      </c>
    </row>
    <row r="6" spans="1:6" ht="90">
      <c r="A6" s="14" t="s">
        <v>377</v>
      </c>
      <c r="B6" s="14" t="s">
        <v>65</v>
      </c>
      <c r="C6" s="16">
        <v>60.18</v>
      </c>
      <c r="D6" s="16" t="s">
        <v>33</v>
      </c>
      <c r="E6" s="16">
        <v>415.58</v>
      </c>
      <c r="F6" s="16">
        <f t="shared" si="0"/>
        <v>25009.6044</v>
      </c>
    </row>
    <row r="7" spans="1:6" ht="75">
      <c r="A7" s="14" t="s">
        <v>268</v>
      </c>
      <c r="B7" s="14" t="s">
        <v>67</v>
      </c>
      <c r="C7" s="16">
        <v>58.91</v>
      </c>
      <c r="D7" s="16" t="s">
        <v>33</v>
      </c>
      <c r="E7" s="16">
        <v>1336.28</v>
      </c>
      <c r="F7" s="16">
        <f t="shared" si="0"/>
        <v>78720.254799999995</v>
      </c>
    </row>
    <row r="8" spans="1:6" ht="120">
      <c r="A8" s="14" t="s">
        <v>90</v>
      </c>
      <c r="B8" s="14" t="s">
        <v>91</v>
      </c>
      <c r="C8" s="16">
        <v>70.8</v>
      </c>
      <c r="D8" s="16" t="s">
        <v>33</v>
      </c>
      <c r="E8" s="16">
        <v>4858.76</v>
      </c>
      <c r="F8" s="16">
        <f t="shared" si="0"/>
        <v>344000.20799999998</v>
      </c>
    </row>
    <row r="9" spans="1:6" ht="45">
      <c r="A9" s="14" t="s">
        <v>92</v>
      </c>
      <c r="B9" s="14" t="s">
        <v>93</v>
      </c>
      <c r="C9" s="16">
        <v>46.47</v>
      </c>
      <c r="D9" s="16" t="s">
        <v>52</v>
      </c>
      <c r="E9" s="16">
        <v>184.61</v>
      </c>
      <c r="F9" s="16">
        <f t="shared" si="0"/>
        <v>8578.8266999999996</v>
      </c>
    </row>
    <row r="10" spans="1:6">
      <c r="A10" s="14">
        <v>6</v>
      </c>
      <c r="B10" s="14" t="s">
        <v>30</v>
      </c>
      <c r="C10" s="16"/>
      <c r="D10" s="16"/>
      <c r="E10" s="16"/>
      <c r="F10" s="16"/>
    </row>
    <row r="11" spans="1:6">
      <c r="A11" s="14" t="s">
        <v>31</v>
      </c>
      <c r="B11" s="14" t="s">
        <v>32</v>
      </c>
      <c r="C11" s="16">
        <v>30.44</v>
      </c>
      <c r="D11" s="16" t="s">
        <v>33</v>
      </c>
      <c r="E11" s="16">
        <v>893.67</v>
      </c>
      <c r="F11" s="16">
        <f t="shared" ref="F11:F15" si="1">C11*E11</f>
        <v>27203.3148</v>
      </c>
    </row>
    <row r="12" spans="1:6">
      <c r="A12" s="14" t="s">
        <v>34</v>
      </c>
      <c r="B12" s="14" t="s">
        <v>378</v>
      </c>
      <c r="C12" s="16">
        <v>60.18</v>
      </c>
      <c r="D12" s="16" t="s">
        <v>33</v>
      </c>
      <c r="E12" s="16">
        <v>378.69</v>
      </c>
      <c r="F12" s="16">
        <f t="shared" si="1"/>
        <v>22789.564200000001</v>
      </c>
    </row>
    <row r="13" spans="1:6">
      <c r="A13" s="14" t="s">
        <v>36</v>
      </c>
      <c r="B13" s="14" t="s">
        <v>55</v>
      </c>
      <c r="C13" s="16">
        <v>58.91</v>
      </c>
      <c r="D13" s="16" t="s">
        <v>33</v>
      </c>
      <c r="E13" s="16">
        <v>819.59</v>
      </c>
      <c r="F13" s="16">
        <f t="shared" si="1"/>
        <v>48282.046900000001</v>
      </c>
    </row>
    <row r="14" spans="1:6">
      <c r="A14" s="14" t="s">
        <v>39</v>
      </c>
      <c r="B14" s="14" t="s">
        <v>35</v>
      </c>
      <c r="C14" s="16">
        <v>60.89</v>
      </c>
      <c r="D14" s="16" t="s">
        <v>33</v>
      </c>
      <c r="E14" s="16">
        <v>469.4</v>
      </c>
      <c r="F14" s="16">
        <f t="shared" si="1"/>
        <v>28581.766</v>
      </c>
    </row>
    <row r="15" spans="1:6">
      <c r="A15" s="14" t="s">
        <v>94</v>
      </c>
      <c r="B15" s="14" t="s">
        <v>85</v>
      </c>
      <c r="C15" s="16">
        <v>117.53</v>
      </c>
      <c r="D15" s="16" t="s">
        <v>33</v>
      </c>
      <c r="E15" s="16">
        <v>177.1</v>
      </c>
      <c r="F15" s="16">
        <f t="shared" si="1"/>
        <v>20814.562999999998</v>
      </c>
    </row>
    <row r="16" spans="1:6">
      <c r="A16" s="3"/>
      <c r="B16" s="3"/>
      <c r="C16" s="3"/>
      <c r="D16" s="3"/>
      <c r="E16" s="3" t="s">
        <v>42</v>
      </c>
      <c r="F16" s="4">
        <f>SUM(F5:F15)</f>
        <v>622060.9639999998</v>
      </c>
    </row>
    <row r="17" spans="1:6" ht="30">
      <c r="A17" s="5"/>
      <c r="B17" s="6"/>
      <c r="C17" s="7"/>
      <c r="D17" s="3"/>
      <c r="E17" s="4" t="s">
        <v>43</v>
      </c>
      <c r="F17" s="4">
        <f>F16*12/100</f>
        <v>74647.315679999985</v>
      </c>
    </row>
    <row r="18" spans="1:6">
      <c r="A18" s="5"/>
      <c r="B18" s="6"/>
      <c r="C18" s="7"/>
      <c r="D18" s="3"/>
      <c r="E18" s="4"/>
      <c r="F18" s="4">
        <f>F17+F16</f>
        <v>696708.2796799998</v>
      </c>
    </row>
    <row r="19" spans="1:6" ht="30">
      <c r="A19" s="5"/>
      <c r="B19" s="6"/>
      <c r="C19" s="7"/>
      <c r="D19" s="3"/>
      <c r="E19" s="4" t="s">
        <v>44</v>
      </c>
      <c r="F19" s="4">
        <f>F18*1/100</f>
        <v>6967.0827967999976</v>
      </c>
    </row>
    <row r="20" spans="1:6">
      <c r="A20" s="5"/>
      <c r="B20" s="6"/>
      <c r="C20" s="7"/>
      <c r="D20" s="3"/>
      <c r="E20" s="4" t="s">
        <v>56</v>
      </c>
      <c r="F20" s="4">
        <f>F19+F18</f>
        <v>703675.36247679975</v>
      </c>
    </row>
  </sheetData>
  <mergeCells count="3">
    <mergeCell ref="A1:F1"/>
    <mergeCell ref="A2:F2"/>
    <mergeCell ref="A3:F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1.28515625" customWidth="1"/>
    <col min="2" max="2" width="40.7109375" customWidth="1"/>
    <col min="3" max="3" width="15.28515625" customWidth="1"/>
    <col min="4" max="4" width="15.85546875" customWidth="1"/>
    <col min="5" max="5" width="17.7109375" customWidth="1"/>
    <col min="6" max="6" width="23.7109375" customWidth="1"/>
  </cols>
  <sheetData>
    <row r="1" spans="1:6" ht="49.15" customHeight="1">
      <c r="A1" s="161" t="s">
        <v>0</v>
      </c>
      <c r="B1" s="162"/>
      <c r="C1" s="162"/>
      <c r="D1" s="162"/>
      <c r="E1" s="162"/>
      <c r="F1" s="163"/>
    </row>
    <row r="2" spans="1:6" ht="28.9" customHeight="1">
      <c r="A2" s="161" t="s">
        <v>122</v>
      </c>
      <c r="B2" s="162"/>
      <c r="C2" s="162"/>
      <c r="D2" s="162"/>
      <c r="E2" s="162"/>
      <c r="F2" s="163"/>
    </row>
    <row r="3" spans="1:6" ht="42" customHeight="1">
      <c r="A3" s="164" t="s">
        <v>380</v>
      </c>
      <c r="B3" s="165"/>
      <c r="C3" s="165"/>
      <c r="D3" s="165"/>
      <c r="E3" s="165"/>
      <c r="F3" s="166"/>
    </row>
    <row r="4" spans="1:6" ht="39.6" customHeight="1">
      <c r="A4" s="58" t="s">
        <v>3</v>
      </c>
      <c r="B4" s="58" t="s">
        <v>4</v>
      </c>
      <c r="C4" s="58" t="s">
        <v>5</v>
      </c>
      <c r="D4" s="58" t="s">
        <v>6</v>
      </c>
      <c r="E4" s="58" t="s">
        <v>7</v>
      </c>
      <c r="F4" s="58" t="s">
        <v>8</v>
      </c>
    </row>
    <row r="5" spans="1:6" ht="154.9" customHeight="1">
      <c r="A5" s="76" t="s">
        <v>381</v>
      </c>
      <c r="B5" s="77" t="s">
        <v>213</v>
      </c>
      <c r="C5" s="78">
        <v>124.37</v>
      </c>
      <c r="D5" s="79" t="str">
        <f>[1]Estimate!H9</f>
        <v>m3</v>
      </c>
      <c r="E5" s="79">
        <f>[1]Estimate!I9</f>
        <v>153.84</v>
      </c>
      <c r="F5" s="78">
        <f>ROUND(C5*E5,2)</f>
        <v>19133.080000000002</v>
      </c>
    </row>
    <row r="6" spans="1:6" ht="100.15" customHeight="1">
      <c r="A6" s="58" t="s">
        <v>382</v>
      </c>
      <c r="B6" s="77" t="s">
        <v>160</v>
      </c>
      <c r="C6" s="57">
        <v>44.91</v>
      </c>
      <c r="D6" s="2" t="str">
        <f>[1]Estimate!H14</f>
        <v>m3</v>
      </c>
      <c r="E6" s="2">
        <f>[1]Estimate!I14</f>
        <v>415.58</v>
      </c>
      <c r="F6" s="78">
        <f t="shared" ref="F6:F15" si="0">ROUND(C6*E6,2)</f>
        <v>18663.7</v>
      </c>
    </row>
    <row r="7" spans="1:6" ht="76.5">
      <c r="A7" s="58" t="s">
        <v>383</v>
      </c>
      <c r="B7" s="77" t="s">
        <v>161</v>
      </c>
      <c r="C7" s="57">
        <v>74.849999999999994</v>
      </c>
      <c r="D7" s="2" t="str">
        <f>D6</f>
        <v>m3</v>
      </c>
      <c r="E7" s="2">
        <f>[1]Estimate!I19</f>
        <v>1438.96</v>
      </c>
      <c r="F7" s="78">
        <f t="shared" si="0"/>
        <v>107706.16</v>
      </c>
    </row>
    <row r="8" spans="1:6" ht="93.6" customHeight="1">
      <c r="A8" s="58" t="s">
        <v>384</v>
      </c>
      <c r="B8" s="77" t="s">
        <v>385</v>
      </c>
      <c r="C8" s="57">
        <v>69.09</v>
      </c>
      <c r="D8" s="2" t="str">
        <f>D7</f>
        <v>m3</v>
      </c>
      <c r="E8" s="57">
        <f>[1]Estimate!I23</f>
        <v>4858.76</v>
      </c>
      <c r="F8" s="78">
        <f t="shared" si="0"/>
        <v>335691.73</v>
      </c>
    </row>
    <row r="9" spans="1:6" ht="66.599999999999994" customHeight="1">
      <c r="A9" s="80" t="s">
        <v>386</v>
      </c>
      <c r="B9" s="81" t="s">
        <v>387</v>
      </c>
      <c r="C9" s="57">
        <v>45.34</v>
      </c>
      <c r="D9" s="2" t="str">
        <f>D8</f>
        <v>m3</v>
      </c>
      <c r="E9" s="2">
        <f>[1]Estimate!I27</f>
        <v>184.61</v>
      </c>
      <c r="F9" s="78">
        <f t="shared" si="0"/>
        <v>8370.2199999999993</v>
      </c>
    </row>
    <row r="10" spans="1:6">
      <c r="A10" s="65">
        <v>5</v>
      </c>
      <c r="B10" s="82" t="s">
        <v>181</v>
      </c>
      <c r="C10" s="83"/>
      <c r="D10" s="83"/>
      <c r="E10" s="83"/>
      <c r="F10" s="78">
        <f t="shared" si="0"/>
        <v>0</v>
      </c>
    </row>
    <row r="11" spans="1:6" ht="15.75">
      <c r="A11" s="84" t="s">
        <v>182</v>
      </c>
      <c r="B11" s="77" t="s">
        <v>388</v>
      </c>
      <c r="C11" s="57">
        <v>29.71</v>
      </c>
      <c r="D11" s="85" t="s">
        <v>355</v>
      </c>
      <c r="E11" s="86">
        <v>790.67</v>
      </c>
      <c r="F11" s="78">
        <f t="shared" si="0"/>
        <v>23490.81</v>
      </c>
    </row>
    <row r="12" spans="1:6" ht="15.75">
      <c r="A12" s="83" t="s">
        <v>185</v>
      </c>
      <c r="B12" s="77" t="s">
        <v>389</v>
      </c>
      <c r="C12" s="57">
        <v>44.91</v>
      </c>
      <c r="D12" s="85" t="s">
        <v>355</v>
      </c>
      <c r="E12" s="86">
        <v>437.55</v>
      </c>
      <c r="F12" s="78">
        <f t="shared" si="0"/>
        <v>19650.37</v>
      </c>
    </row>
    <row r="13" spans="1:6" ht="15.75">
      <c r="A13" s="83" t="s">
        <v>187</v>
      </c>
      <c r="B13" s="77" t="s">
        <v>390</v>
      </c>
      <c r="C13" s="57">
        <v>74.849999999999994</v>
      </c>
      <c r="D13" s="85" t="s">
        <v>355</v>
      </c>
      <c r="E13" s="87">
        <v>712.09</v>
      </c>
      <c r="F13" s="78">
        <f t="shared" si="0"/>
        <v>53299.94</v>
      </c>
    </row>
    <row r="14" spans="1:6" ht="15.75">
      <c r="A14" s="83" t="s">
        <v>189</v>
      </c>
      <c r="B14" s="77" t="s">
        <v>391</v>
      </c>
      <c r="C14" s="57">
        <v>59.42</v>
      </c>
      <c r="D14" s="85" t="s">
        <v>355</v>
      </c>
      <c r="E14" s="88">
        <v>393.4</v>
      </c>
      <c r="F14" s="78">
        <f t="shared" si="0"/>
        <v>23375.83</v>
      </c>
    </row>
    <row r="15" spans="1:6" ht="15.75">
      <c r="A15" s="83" t="s">
        <v>191</v>
      </c>
      <c r="B15" s="77" t="s">
        <v>192</v>
      </c>
      <c r="C15" s="57">
        <v>81.2</v>
      </c>
      <c r="D15" s="85" t="s">
        <v>355</v>
      </c>
      <c r="E15" s="88">
        <v>177.1</v>
      </c>
      <c r="F15" s="78">
        <f t="shared" si="0"/>
        <v>14380.52</v>
      </c>
    </row>
    <row r="16" spans="1:6" ht="17.45" customHeight="1">
      <c r="A16" s="89"/>
      <c r="B16" s="89"/>
      <c r="C16" s="89"/>
      <c r="D16" s="89"/>
      <c r="E16" s="90" t="s">
        <v>196</v>
      </c>
      <c r="F16" s="78">
        <f>SUM(F5:F15)</f>
        <v>623762.36</v>
      </c>
    </row>
    <row r="17" spans="1:6" ht="18" customHeight="1">
      <c r="A17" s="91"/>
      <c r="B17" s="92"/>
      <c r="C17" s="167" t="str">
        <f>[1]Estimate!C35</f>
        <v>Add 12% GST</v>
      </c>
      <c r="D17" s="167"/>
      <c r="E17" s="168"/>
      <c r="F17" s="78">
        <f>F16*12%</f>
        <v>74851.483200000002</v>
      </c>
    </row>
    <row r="18" spans="1:6" ht="17.45" customHeight="1">
      <c r="A18" s="91"/>
      <c r="B18" s="92"/>
      <c r="C18" s="167" t="str">
        <f>[1]Estimate!C36</f>
        <v>Total</v>
      </c>
      <c r="D18" s="167"/>
      <c r="E18" s="168"/>
      <c r="F18" s="78">
        <f>F16+F17</f>
        <v>698613.8432</v>
      </c>
    </row>
    <row r="19" spans="1:6" ht="17.45" customHeight="1">
      <c r="A19" s="169" t="s">
        <v>392</v>
      </c>
      <c r="B19" s="167"/>
      <c r="C19" s="167"/>
      <c r="D19" s="167"/>
      <c r="E19" s="168"/>
      <c r="F19" s="78">
        <f>F18*1%</f>
        <v>6986.1384319999997</v>
      </c>
    </row>
    <row r="20" spans="1:6" ht="18" customHeight="1">
      <c r="A20" s="155" t="s">
        <v>393</v>
      </c>
      <c r="B20" s="156"/>
      <c r="C20" s="156"/>
      <c r="D20" s="156"/>
      <c r="E20" s="157"/>
      <c r="F20" s="78">
        <f>F18+F19</f>
        <v>705599.98163199995</v>
      </c>
    </row>
    <row r="21" spans="1:6" ht="21" customHeight="1">
      <c r="A21" s="158" t="s">
        <v>394</v>
      </c>
      <c r="B21" s="159"/>
      <c r="C21" s="159"/>
      <c r="D21" s="159"/>
      <c r="E21" s="160"/>
      <c r="F21" s="93">
        <f>F20</f>
        <v>705599.98163199995</v>
      </c>
    </row>
  </sheetData>
  <mergeCells count="8">
    <mergeCell ref="A20:E20"/>
    <mergeCell ref="A21:E21"/>
    <mergeCell ref="A1:F1"/>
    <mergeCell ref="A2:F2"/>
    <mergeCell ref="A3:F3"/>
    <mergeCell ref="C17:E17"/>
    <mergeCell ref="C18:E18"/>
    <mergeCell ref="A19:E1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7" width="0"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48" customHeight="1">
      <c r="A3" s="109" t="s">
        <v>395</v>
      </c>
      <c r="B3" s="110"/>
      <c r="C3" s="110"/>
      <c r="D3" s="110"/>
      <c r="E3" s="110"/>
      <c r="F3" s="111"/>
    </row>
    <row r="4" spans="1:7">
      <c r="A4" s="2" t="s">
        <v>3</v>
      </c>
      <c r="B4" s="2" t="s">
        <v>4</v>
      </c>
      <c r="C4" s="2" t="s">
        <v>5</v>
      </c>
      <c r="D4" s="2" t="s">
        <v>6</v>
      </c>
      <c r="E4" s="2" t="s">
        <v>7</v>
      </c>
      <c r="F4" s="2" t="s">
        <v>8</v>
      </c>
    </row>
    <row r="5" spans="1:7" ht="120">
      <c r="A5" s="14" t="s">
        <v>267</v>
      </c>
      <c r="B5" s="4" t="s">
        <v>63</v>
      </c>
      <c r="C5" s="13">
        <f>G5/E5</f>
        <v>20.579823192927716</v>
      </c>
      <c r="D5" s="3" t="s">
        <v>33</v>
      </c>
      <c r="E5" s="13">
        <v>153.84</v>
      </c>
      <c r="F5" s="4">
        <f>C5*E5</f>
        <v>3166</v>
      </c>
      <c r="G5" s="1">
        <v>3166</v>
      </c>
    </row>
    <row r="6" spans="1:7" ht="105">
      <c r="A6" s="14" t="s">
        <v>377</v>
      </c>
      <c r="B6" s="4" t="s">
        <v>65</v>
      </c>
      <c r="C6" s="13">
        <v>3.25</v>
      </c>
      <c r="D6" s="3" t="s">
        <v>33</v>
      </c>
      <c r="E6" s="13">
        <v>415.58</v>
      </c>
      <c r="F6" s="4">
        <f t="shared" ref="F6:F16" si="0">C6*E6</f>
        <v>1350.635</v>
      </c>
      <c r="G6" s="1">
        <v>1353</v>
      </c>
    </row>
    <row r="7" spans="1:7" ht="90">
      <c r="A7" s="14" t="s">
        <v>268</v>
      </c>
      <c r="B7" s="4" t="s">
        <v>67</v>
      </c>
      <c r="C7" s="13">
        <f t="shared" ref="C7:C16" si="1">G7/E7</f>
        <v>5.4277546621965458</v>
      </c>
      <c r="D7" s="5" t="s">
        <v>33</v>
      </c>
      <c r="E7" s="13">
        <v>1336.28</v>
      </c>
      <c r="F7" s="4">
        <f t="shared" si="0"/>
        <v>7253</v>
      </c>
      <c r="G7" s="1">
        <v>7253</v>
      </c>
    </row>
    <row r="8" spans="1:7" ht="150">
      <c r="A8" s="14" t="s">
        <v>90</v>
      </c>
      <c r="B8" s="4" t="s">
        <v>91</v>
      </c>
      <c r="C8" s="13">
        <v>43.87</v>
      </c>
      <c r="D8" s="5" t="s">
        <v>33</v>
      </c>
      <c r="E8" s="13">
        <v>4858.76</v>
      </c>
      <c r="F8" s="4">
        <f t="shared" si="0"/>
        <v>213153.80119999999</v>
      </c>
      <c r="G8" s="1">
        <v>213194</v>
      </c>
    </row>
    <row r="9" spans="1:7" ht="45">
      <c r="A9" s="14" t="s">
        <v>278</v>
      </c>
      <c r="B9" s="16" t="s">
        <v>93</v>
      </c>
      <c r="C9" s="13">
        <f t="shared" si="1"/>
        <v>26.022425654081577</v>
      </c>
      <c r="D9" s="14" t="s">
        <v>52</v>
      </c>
      <c r="E9" s="13">
        <v>184.61</v>
      </c>
      <c r="F9" s="4">
        <f t="shared" si="0"/>
        <v>4804</v>
      </c>
      <c r="G9" s="1">
        <v>4804</v>
      </c>
    </row>
    <row r="10" spans="1:7" ht="90">
      <c r="A10" s="14" t="s">
        <v>396</v>
      </c>
      <c r="B10" s="16" t="s">
        <v>397</v>
      </c>
      <c r="C10" s="13">
        <v>78.06</v>
      </c>
      <c r="D10" s="14" t="s">
        <v>33</v>
      </c>
      <c r="E10" s="13">
        <v>842.47</v>
      </c>
      <c r="F10" s="4">
        <f t="shared" si="0"/>
        <v>65763.208200000008</v>
      </c>
      <c r="G10" s="1">
        <v>65769</v>
      </c>
    </row>
    <row r="11" spans="1:7">
      <c r="A11" s="5">
        <v>10</v>
      </c>
      <c r="B11" s="6" t="s">
        <v>30</v>
      </c>
      <c r="C11" s="13"/>
      <c r="D11" s="3"/>
      <c r="E11" s="7"/>
      <c r="F11" s="4"/>
    </row>
    <row r="12" spans="1:7">
      <c r="A12" s="5" t="s">
        <v>34</v>
      </c>
      <c r="B12" s="4" t="s">
        <v>269</v>
      </c>
      <c r="C12" s="13">
        <f t="shared" si="1"/>
        <v>3.2499142955090847</v>
      </c>
      <c r="D12" s="4" t="s">
        <v>33</v>
      </c>
      <c r="E12" s="4">
        <v>437.55</v>
      </c>
      <c r="F12" s="4">
        <f t="shared" si="0"/>
        <v>1422</v>
      </c>
      <c r="G12" s="1">
        <v>1422</v>
      </c>
    </row>
    <row r="13" spans="1:7">
      <c r="A13" s="5" t="s">
        <v>31</v>
      </c>
      <c r="B13" s="4" t="s">
        <v>265</v>
      </c>
      <c r="C13" s="13">
        <f t="shared" si="1"/>
        <v>18.840982963815499</v>
      </c>
      <c r="D13" s="4" t="s">
        <v>33</v>
      </c>
      <c r="E13" s="4">
        <v>790.67</v>
      </c>
      <c r="F13" s="4">
        <f t="shared" si="0"/>
        <v>14897</v>
      </c>
      <c r="G13" s="1">
        <v>14897</v>
      </c>
    </row>
    <row r="14" spans="1:7">
      <c r="A14" s="5" t="s">
        <v>36</v>
      </c>
      <c r="B14" s="4" t="s">
        <v>270</v>
      </c>
      <c r="C14" s="13">
        <f t="shared" si="1"/>
        <v>5.4304933365164514</v>
      </c>
      <c r="D14" s="4" t="s">
        <v>33</v>
      </c>
      <c r="E14" s="4">
        <v>712.09</v>
      </c>
      <c r="F14" s="4">
        <f t="shared" si="0"/>
        <v>3867</v>
      </c>
      <c r="G14" s="1">
        <v>3867</v>
      </c>
    </row>
    <row r="15" spans="1:7">
      <c r="A15" s="5" t="s">
        <v>39</v>
      </c>
      <c r="B15" s="4" t="s">
        <v>271</v>
      </c>
      <c r="C15" s="13">
        <f t="shared" si="1"/>
        <v>37.679206914082364</v>
      </c>
      <c r="D15" s="4" t="s">
        <v>33</v>
      </c>
      <c r="E15" s="4">
        <v>393.4</v>
      </c>
      <c r="F15" s="4">
        <f t="shared" si="0"/>
        <v>14823.000000000002</v>
      </c>
      <c r="G15" s="1">
        <v>14823</v>
      </c>
    </row>
    <row r="16" spans="1:7">
      <c r="A16" s="5" t="s">
        <v>94</v>
      </c>
      <c r="B16" s="4" t="s">
        <v>85</v>
      </c>
      <c r="C16" s="13">
        <f t="shared" si="1"/>
        <v>20.581592320722756</v>
      </c>
      <c r="D16" s="4" t="s">
        <v>33</v>
      </c>
      <c r="E16" s="4">
        <v>177.1</v>
      </c>
      <c r="F16" s="4">
        <f t="shared" si="0"/>
        <v>3645</v>
      </c>
      <c r="G16" s="1">
        <v>3645</v>
      </c>
    </row>
    <row r="17" spans="1:6">
      <c r="A17" s="5"/>
      <c r="B17" s="6"/>
      <c r="C17" s="7"/>
      <c r="D17" s="3"/>
      <c r="E17" s="7" t="s">
        <v>42</v>
      </c>
      <c r="F17" s="13">
        <f>SUM(F5:F16)</f>
        <v>334144.64439999999</v>
      </c>
    </row>
    <row r="18" spans="1:6" ht="30">
      <c r="A18" s="5"/>
      <c r="B18" s="6"/>
      <c r="C18" s="7"/>
      <c r="D18" s="3"/>
      <c r="E18" s="4" t="s">
        <v>43</v>
      </c>
      <c r="F18" s="4">
        <f>F17*12/100</f>
        <v>40097.357327999998</v>
      </c>
    </row>
    <row r="19" spans="1:6">
      <c r="A19" s="5"/>
      <c r="B19" s="6"/>
      <c r="C19" s="7"/>
      <c r="D19" s="3"/>
      <c r="E19" s="4"/>
      <c r="F19" s="4">
        <f>F18+F17</f>
        <v>374242.001728</v>
      </c>
    </row>
    <row r="20" spans="1:6" ht="30">
      <c r="A20" s="5"/>
      <c r="B20" s="6"/>
      <c r="C20" s="7"/>
      <c r="D20" s="3"/>
      <c r="E20" s="4" t="s">
        <v>44</v>
      </c>
      <c r="F20" s="4">
        <f>F19*1/100</f>
        <v>3742.4200172800001</v>
      </c>
    </row>
    <row r="21" spans="1:6">
      <c r="A21" s="5"/>
      <c r="B21" s="6"/>
      <c r="C21" s="7"/>
      <c r="D21" s="3"/>
      <c r="E21" s="4" t="s">
        <v>42</v>
      </c>
      <c r="F21" s="94">
        <f>F20+F19</f>
        <v>377984.42174527998</v>
      </c>
    </row>
  </sheetData>
  <mergeCells count="3">
    <mergeCell ref="A1:F1"/>
    <mergeCell ref="A2:F2"/>
    <mergeCell ref="A3:F3"/>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10.85546875" style="1" customWidth="1"/>
    <col min="2" max="2" width="54.7109375" style="1" customWidth="1"/>
    <col min="3" max="3" width="13" style="1" customWidth="1"/>
    <col min="4" max="4" width="10" style="1" customWidth="1"/>
    <col min="5" max="5" width="13.5703125" style="1" customWidth="1"/>
    <col min="6" max="6" width="19.85546875" style="1" customWidth="1"/>
    <col min="7" max="7" width="9.140625" style="1"/>
    <col min="8" max="8" width="9.5703125" style="1" bestFit="1" customWidth="1"/>
    <col min="9" max="16384" width="9.140625" style="1"/>
  </cols>
  <sheetData>
    <row r="1" spans="1:6" ht="18.75">
      <c r="A1" s="108" t="s">
        <v>0</v>
      </c>
      <c r="B1" s="108"/>
      <c r="C1" s="108"/>
      <c r="D1" s="108"/>
      <c r="E1" s="108"/>
      <c r="F1" s="108"/>
    </row>
    <row r="2" spans="1:6" ht="18.75">
      <c r="A2" s="108" t="s">
        <v>1</v>
      </c>
      <c r="B2" s="108"/>
      <c r="C2" s="108"/>
      <c r="D2" s="108"/>
      <c r="E2" s="108"/>
      <c r="F2" s="108"/>
    </row>
    <row r="3" spans="1:6" ht="57" customHeight="1">
      <c r="A3" s="170" t="s">
        <v>398</v>
      </c>
      <c r="B3" s="171"/>
      <c r="C3" s="171"/>
      <c r="D3" s="171"/>
      <c r="E3" s="171"/>
      <c r="F3" s="172"/>
    </row>
    <row r="4" spans="1:6" ht="15.75">
      <c r="A4" s="93" t="s">
        <v>399</v>
      </c>
      <c r="B4" s="93" t="s">
        <v>400</v>
      </c>
      <c r="C4" s="93" t="s">
        <v>401</v>
      </c>
      <c r="D4" s="93" t="s">
        <v>6</v>
      </c>
      <c r="E4" s="93" t="s">
        <v>7</v>
      </c>
      <c r="F4" s="93" t="s">
        <v>8</v>
      </c>
    </row>
    <row r="5" spans="1:6" s="58" customFormat="1" ht="31.5">
      <c r="A5" s="95">
        <v>1</v>
      </c>
      <c r="B5" s="96" t="s">
        <v>402</v>
      </c>
      <c r="C5" s="93">
        <v>10</v>
      </c>
      <c r="D5" s="93" t="s">
        <v>47</v>
      </c>
      <c r="E5" s="93">
        <v>330.4</v>
      </c>
      <c r="F5" s="93">
        <f>C5*E5</f>
        <v>3304</v>
      </c>
    </row>
    <row r="6" spans="1:6" ht="173.25">
      <c r="A6" s="96" t="s">
        <v>403</v>
      </c>
      <c r="B6" s="96" t="s">
        <v>213</v>
      </c>
      <c r="C6" s="93">
        <v>22.68</v>
      </c>
      <c r="D6" s="93" t="s">
        <v>159</v>
      </c>
      <c r="E6" s="93">
        <v>153.84</v>
      </c>
      <c r="F6" s="93">
        <f t="shared" ref="F6:F13" si="0">C6*E6</f>
        <v>3489.0911999999998</v>
      </c>
    </row>
    <row r="7" spans="1:6" ht="110.25">
      <c r="A7" s="96" t="s">
        <v>404</v>
      </c>
      <c r="B7" s="96" t="s">
        <v>405</v>
      </c>
      <c r="C7" s="96">
        <v>2.13</v>
      </c>
      <c r="D7" s="96" t="s">
        <v>159</v>
      </c>
      <c r="E7" s="96">
        <v>415.58</v>
      </c>
      <c r="F7" s="96">
        <f t="shared" si="0"/>
        <v>885.18539999999996</v>
      </c>
    </row>
    <row r="8" spans="1:6" ht="110.25">
      <c r="A8" s="80" t="s">
        <v>406</v>
      </c>
      <c r="B8" s="80" t="s">
        <v>161</v>
      </c>
      <c r="C8" s="80">
        <v>3.57</v>
      </c>
      <c r="D8" s="80" t="s">
        <v>159</v>
      </c>
      <c r="E8" s="80">
        <v>1438.96</v>
      </c>
      <c r="F8" s="96">
        <f t="shared" si="0"/>
        <v>5137.0871999999999</v>
      </c>
    </row>
    <row r="9" spans="1:6" ht="157.5">
      <c r="A9" s="80" t="s">
        <v>407</v>
      </c>
      <c r="B9" s="80" t="s">
        <v>408</v>
      </c>
      <c r="C9" s="80">
        <v>2.85</v>
      </c>
      <c r="D9" s="80" t="s">
        <v>159</v>
      </c>
      <c r="E9" s="80">
        <v>5444.32</v>
      </c>
      <c r="F9" s="96">
        <f t="shared" si="0"/>
        <v>15516.312</v>
      </c>
    </row>
    <row r="10" spans="1:6" ht="141.75">
      <c r="A10" s="80" t="s">
        <v>409</v>
      </c>
      <c r="B10" s="80" t="s">
        <v>309</v>
      </c>
      <c r="C10" s="80">
        <v>8.5</v>
      </c>
      <c r="D10" s="80" t="s">
        <v>159</v>
      </c>
      <c r="E10" s="80">
        <v>2638.27</v>
      </c>
      <c r="F10" s="96">
        <f t="shared" si="0"/>
        <v>22425.294999999998</v>
      </c>
    </row>
    <row r="11" spans="1:6" ht="110.25">
      <c r="A11" s="80" t="s">
        <v>410</v>
      </c>
      <c r="B11" s="80" t="s">
        <v>411</v>
      </c>
      <c r="C11" s="80">
        <v>49.54</v>
      </c>
      <c r="D11" s="80" t="s">
        <v>176</v>
      </c>
      <c r="E11" s="80">
        <v>242.19</v>
      </c>
      <c r="F11" s="96">
        <f t="shared" si="0"/>
        <v>11998.0926</v>
      </c>
    </row>
    <row r="12" spans="1:6" ht="157.5">
      <c r="A12" s="80" t="s">
        <v>412</v>
      </c>
      <c r="B12" s="80" t="s">
        <v>413</v>
      </c>
      <c r="C12" s="80">
        <v>8.5</v>
      </c>
      <c r="D12" s="80" t="s">
        <v>159</v>
      </c>
      <c r="E12" s="80">
        <v>6092.63</v>
      </c>
      <c r="F12" s="96">
        <f t="shared" si="0"/>
        <v>51787.355000000003</v>
      </c>
    </row>
    <row r="13" spans="1:6" ht="141.75">
      <c r="A13" s="80" t="s">
        <v>414</v>
      </c>
      <c r="B13" s="80" t="s">
        <v>415</v>
      </c>
      <c r="C13" s="80">
        <v>0.71</v>
      </c>
      <c r="D13" s="80" t="s">
        <v>416</v>
      </c>
      <c r="E13" s="80">
        <v>77259.94</v>
      </c>
      <c r="F13" s="96">
        <f t="shared" si="0"/>
        <v>54854.557399999998</v>
      </c>
    </row>
    <row r="14" spans="1:6" ht="15.75">
      <c r="A14" s="80">
        <v>10</v>
      </c>
      <c r="B14" s="80" t="s">
        <v>181</v>
      </c>
      <c r="C14" s="80"/>
      <c r="D14" s="80"/>
      <c r="E14" s="80"/>
      <c r="F14" s="80"/>
    </row>
    <row r="15" spans="1:6" ht="16.5">
      <c r="A15" s="80" t="s">
        <v>182</v>
      </c>
      <c r="B15" s="80" t="s">
        <v>388</v>
      </c>
      <c r="C15" s="80">
        <v>9.7799999999999994</v>
      </c>
      <c r="D15" s="80" t="s">
        <v>316</v>
      </c>
      <c r="E15" s="80">
        <v>790.67</v>
      </c>
      <c r="F15" s="96">
        <f>C15*E15</f>
        <v>7732.7525999999989</v>
      </c>
    </row>
    <row r="16" spans="1:6" ht="16.5">
      <c r="A16" s="80" t="s">
        <v>185</v>
      </c>
      <c r="B16" s="80" t="s">
        <v>417</v>
      </c>
      <c r="C16" s="80">
        <v>2.13</v>
      </c>
      <c r="D16" s="80" t="s">
        <v>316</v>
      </c>
      <c r="E16" s="80">
        <v>437.55</v>
      </c>
      <c r="F16" s="96">
        <f t="shared" ref="F16:F19" si="1">C16*E16</f>
        <v>931.98149999999998</v>
      </c>
    </row>
    <row r="17" spans="1:8" ht="16.5">
      <c r="A17" s="80" t="s">
        <v>187</v>
      </c>
      <c r="B17" s="80" t="s">
        <v>418</v>
      </c>
      <c r="C17" s="80">
        <v>12.07</v>
      </c>
      <c r="D17" s="80" t="s">
        <v>316</v>
      </c>
      <c r="E17" s="80">
        <v>712.09</v>
      </c>
      <c r="F17" s="96">
        <f t="shared" si="1"/>
        <v>8594.926300000001</v>
      </c>
    </row>
    <row r="18" spans="1:8" ht="16.5">
      <c r="A18" s="80" t="s">
        <v>189</v>
      </c>
      <c r="B18" s="80" t="s">
        <v>419</v>
      </c>
      <c r="C18" s="80">
        <v>9.8849999999999998</v>
      </c>
      <c r="D18" s="80" t="s">
        <v>316</v>
      </c>
      <c r="E18" s="80">
        <v>391.4</v>
      </c>
      <c r="F18" s="96">
        <f t="shared" si="1"/>
        <v>3868.9889999999996</v>
      </c>
    </row>
    <row r="19" spans="1:8" ht="16.5">
      <c r="A19" s="80" t="s">
        <v>191</v>
      </c>
      <c r="B19" s="80" t="s">
        <v>192</v>
      </c>
      <c r="C19" s="80">
        <v>22.68</v>
      </c>
      <c r="D19" s="80" t="s">
        <v>316</v>
      </c>
      <c r="E19" s="80">
        <v>177.1</v>
      </c>
      <c r="F19" s="96">
        <f t="shared" si="1"/>
        <v>4016.6279999999997</v>
      </c>
    </row>
    <row r="20" spans="1:8" ht="15.75">
      <c r="A20" s="80"/>
      <c r="B20" s="80" t="s">
        <v>420</v>
      </c>
      <c r="C20" s="80"/>
      <c r="D20" s="80"/>
      <c r="E20" s="80"/>
      <c r="F20" s="96">
        <f>SUM(F5:F19)</f>
        <v>194542.25319999998</v>
      </c>
    </row>
    <row r="23" spans="1:8" s="97" customFormat="1" ht="50.25" customHeight="1">
      <c r="B23" s="173" t="s">
        <v>421</v>
      </c>
      <c r="C23" s="173"/>
      <c r="D23" s="173"/>
      <c r="E23" s="173"/>
      <c r="F23" s="173"/>
      <c r="H23" s="98"/>
    </row>
  </sheetData>
  <mergeCells count="4">
    <mergeCell ref="A1:F1"/>
    <mergeCell ref="A2:F2"/>
    <mergeCell ref="A3:F3"/>
    <mergeCell ref="B23:F23"/>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7.75" customHeight="1">
      <c r="A3" s="109" t="s">
        <v>422</v>
      </c>
      <c r="B3" s="110"/>
      <c r="C3" s="110"/>
      <c r="D3" s="110"/>
      <c r="E3" s="110"/>
      <c r="F3" s="111"/>
    </row>
    <row r="4" spans="1:6">
      <c r="A4" s="2" t="s">
        <v>3</v>
      </c>
      <c r="B4" s="2" t="s">
        <v>4</v>
      </c>
      <c r="C4" s="2" t="s">
        <v>5</v>
      </c>
      <c r="D4" s="2" t="s">
        <v>6</v>
      </c>
      <c r="E4" s="2" t="s">
        <v>7</v>
      </c>
      <c r="F4" s="2" t="s">
        <v>8</v>
      </c>
    </row>
    <row r="5" spans="1:6" ht="30">
      <c r="A5" s="3">
        <v>1</v>
      </c>
      <c r="B5" s="4" t="s">
        <v>46</v>
      </c>
      <c r="C5" s="4">
        <v>1</v>
      </c>
      <c r="D5" s="4" t="s">
        <v>47</v>
      </c>
      <c r="E5" s="4">
        <v>330.4</v>
      </c>
      <c r="F5" s="4">
        <f>C5*E5</f>
        <v>330.4</v>
      </c>
    </row>
    <row r="6" spans="1:6" ht="120">
      <c r="A6" s="14" t="s">
        <v>423</v>
      </c>
      <c r="B6" s="4" t="s">
        <v>63</v>
      </c>
      <c r="C6" s="13">
        <v>70.209999999999994</v>
      </c>
      <c r="D6" s="3" t="s">
        <v>33</v>
      </c>
      <c r="E6" s="13">
        <v>153.84</v>
      </c>
      <c r="F6" s="4">
        <f t="shared" ref="F6:F10" si="0">C6*E6</f>
        <v>10801.106399999999</v>
      </c>
    </row>
    <row r="7" spans="1:6" ht="105">
      <c r="A7" s="14" t="s">
        <v>97</v>
      </c>
      <c r="B7" s="4" t="s">
        <v>65</v>
      </c>
      <c r="C7" s="13">
        <v>26.2</v>
      </c>
      <c r="D7" s="3" t="s">
        <v>33</v>
      </c>
      <c r="E7" s="13">
        <v>415.84</v>
      </c>
      <c r="F7" s="4">
        <f t="shared" si="0"/>
        <v>10895.008</v>
      </c>
    </row>
    <row r="8" spans="1:6" ht="90">
      <c r="A8" s="14" t="s">
        <v>98</v>
      </c>
      <c r="B8" s="4" t="s">
        <v>67</v>
      </c>
      <c r="C8" s="13">
        <v>43.66</v>
      </c>
      <c r="D8" s="5" t="s">
        <v>33</v>
      </c>
      <c r="E8" s="13">
        <v>1438.96</v>
      </c>
      <c r="F8" s="4">
        <f t="shared" si="0"/>
        <v>62824.993599999994</v>
      </c>
    </row>
    <row r="9" spans="1:6" ht="150">
      <c r="A9" s="14" t="s">
        <v>99</v>
      </c>
      <c r="B9" s="4" t="s">
        <v>91</v>
      </c>
      <c r="C9" s="13">
        <v>52.39</v>
      </c>
      <c r="D9" s="5" t="s">
        <v>33</v>
      </c>
      <c r="E9" s="13">
        <v>4858.76</v>
      </c>
      <c r="F9" s="4">
        <f t="shared" si="0"/>
        <v>254550.43640000001</v>
      </c>
    </row>
    <row r="10" spans="1:6" ht="45">
      <c r="A10" s="4" t="s">
        <v>100</v>
      </c>
      <c r="B10" s="4" t="s">
        <v>93</v>
      </c>
      <c r="C10" s="4">
        <v>34.39</v>
      </c>
      <c r="D10" s="4" t="s">
        <v>52</v>
      </c>
      <c r="E10" s="4">
        <v>184.61</v>
      </c>
      <c r="F10" s="4">
        <f t="shared" si="0"/>
        <v>6348.737900000001</v>
      </c>
    </row>
    <row r="11" spans="1:6" ht="14.25" customHeight="1">
      <c r="A11" s="5">
        <v>7</v>
      </c>
      <c r="B11" s="6" t="s">
        <v>30</v>
      </c>
      <c r="C11" s="7"/>
      <c r="D11" s="3"/>
      <c r="E11" s="7"/>
      <c r="F11" s="4"/>
    </row>
    <row r="12" spans="1:6">
      <c r="A12" s="5" t="s">
        <v>31</v>
      </c>
      <c r="B12" s="4" t="s">
        <v>265</v>
      </c>
      <c r="C12" s="4">
        <v>22.53</v>
      </c>
      <c r="D12" s="4" t="s">
        <v>33</v>
      </c>
      <c r="E12" s="4">
        <v>695.72</v>
      </c>
      <c r="F12" s="4">
        <f t="shared" ref="F12:F16" si="1">C12*E12</f>
        <v>15674.571600000001</v>
      </c>
    </row>
    <row r="13" spans="1:6">
      <c r="A13" s="5" t="s">
        <v>34</v>
      </c>
      <c r="B13" s="4" t="s">
        <v>424</v>
      </c>
      <c r="C13" s="4">
        <v>26.2</v>
      </c>
      <c r="D13" s="4" t="s">
        <v>33</v>
      </c>
      <c r="E13" s="4">
        <v>384.68</v>
      </c>
      <c r="F13" s="4">
        <f t="shared" si="1"/>
        <v>10078.616</v>
      </c>
    </row>
    <row r="14" spans="1:6">
      <c r="A14" s="5" t="s">
        <v>36</v>
      </c>
      <c r="B14" s="4" t="s">
        <v>270</v>
      </c>
      <c r="C14" s="4">
        <v>43.6</v>
      </c>
      <c r="D14" s="4" t="s">
        <v>33</v>
      </c>
      <c r="E14" s="4">
        <v>626.49</v>
      </c>
      <c r="F14" s="4">
        <f t="shared" si="1"/>
        <v>27314.964</v>
      </c>
    </row>
    <row r="15" spans="1:6">
      <c r="A15" s="5" t="s">
        <v>39</v>
      </c>
      <c r="B15" s="4" t="s">
        <v>271</v>
      </c>
      <c r="C15" s="4">
        <v>45.06</v>
      </c>
      <c r="D15" s="4" t="s">
        <v>33</v>
      </c>
      <c r="E15" s="4">
        <v>345.8</v>
      </c>
      <c r="F15" s="4">
        <f t="shared" si="1"/>
        <v>15581.748000000001</v>
      </c>
    </row>
    <row r="16" spans="1:6">
      <c r="A16" s="5" t="s">
        <v>94</v>
      </c>
      <c r="B16" s="4" t="s">
        <v>85</v>
      </c>
      <c r="C16" s="4">
        <v>70.209999999999994</v>
      </c>
      <c r="D16" s="4" t="s">
        <v>33</v>
      </c>
      <c r="E16" s="4">
        <v>177.1</v>
      </c>
      <c r="F16" s="4">
        <f t="shared" si="1"/>
        <v>12434.190999999999</v>
      </c>
    </row>
    <row r="17" spans="1:6">
      <c r="A17" s="5"/>
      <c r="B17" s="6"/>
      <c r="C17" s="7"/>
      <c r="D17" s="3"/>
      <c r="E17" s="7" t="s">
        <v>42</v>
      </c>
      <c r="F17" s="13">
        <f>SUM(F5:F16)</f>
        <v>426834.77290000004</v>
      </c>
    </row>
    <row r="18" spans="1:6" ht="30">
      <c r="A18" s="5"/>
      <c r="B18" s="6"/>
      <c r="C18" s="7"/>
      <c r="D18" s="3"/>
      <c r="E18" s="4" t="s">
        <v>43</v>
      </c>
      <c r="F18" s="4">
        <f>F17*12/100</f>
        <v>51220.172748000005</v>
      </c>
    </row>
    <row r="19" spans="1:6">
      <c r="A19" s="5"/>
      <c r="B19" s="6"/>
      <c r="C19" s="7"/>
      <c r="D19" s="3"/>
      <c r="E19" s="4"/>
      <c r="F19" s="4">
        <f>F18+F17</f>
        <v>478054.94564800005</v>
      </c>
    </row>
    <row r="20" spans="1:6" ht="30">
      <c r="A20" s="5"/>
      <c r="B20" s="6"/>
      <c r="C20" s="7"/>
      <c r="D20" s="3"/>
      <c r="E20" s="4" t="s">
        <v>44</v>
      </c>
      <c r="F20" s="4">
        <f>F19*1/100</f>
        <v>4780.5494564800001</v>
      </c>
    </row>
    <row r="21" spans="1:6">
      <c r="A21" s="5"/>
      <c r="B21" s="6"/>
      <c r="C21" s="7"/>
      <c r="D21" s="3"/>
      <c r="E21" s="4" t="s">
        <v>56</v>
      </c>
      <c r="F21" s="4">
        <f>F20+F19</f>
        <v>482835.49510448007</v>
      </c>
    </row>
  </sheetData>
  <mergeCells count="3">
    <mergeCell ref="A1:F1"/>
    <mergeCell ref="A2:F2"/>
    <mergeCell ref="A3:F3"/>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F21"/>
  <sheetViews>
    <sheetView topLeftCell="A16" workbookViewId="0">
      <selection activeCell="F21" sqref="F21"/>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36.75" customHeight="1">
      <c r="A3" s="145" t="s">
        <v>425</v>
      </c>
      <c r="B3" s="146"/>
      <c r="C3" s="146"/>
      <c r="D3" s="146"/>
      <c r="E3" s="146"/>
      <c r="F3" s="147"/>
    </row>
    <row r="4" spans="1:6">
      <c r="A4" s="2" t="s">
        <v>3</v>
      </c>
      <c r="B4" s="2" t="s">
        <v>4</v>
      </c>
      <c r="C4" s="2" t="s">
        <v>5</v>
      </c>
      <c r="D4" s="2" t="s">
        <v>6</v>
      </c>
      <c r="E4" s="2" t="s">
        <v>7</v>
      </c>
      <c r="F4" s="2" t="s">
        <v>8</v>
      </c>
    </row>
    <row r="5" spans="1:6" ht="30">
      <c r="A5" s="14">
        <v>1</v>
      </c>
      <c r="B5" s="4" t="s">
        <v>46</v>
      </c>
      <c r="C5" s="4">
        <v>2</v>
      </c>
      <c r="D5" s="3" t="s">
        <v>47</v>
      </c>
      <c r="E5" s="4">
        <v>330.4</v>
      </c>
      <c r="F5" s="4">
        <f>C5*E5</f>
        <v>660.8</v>
      </c>
    </row>
    <row r="6" spans="1:6" ht="120">
      <c r="A6" s="14" t="s">
        <v>102</v>
      </c>
      <c r="B6" s="4" t="s">
        <v>63</v>
      </c>
      <c r="C6" s="2">
        <v>9.3000000000000007</v>
      </c>
      <c r="D6" s="3" t="s">
        <v>33</v>
      </c>
      <c r="E6" s="13">
        <v>153.84</v>
      </c>
      <c r="F6" s="57">
        <f t="shared" ref="F6:F10" si="0">C6*E6</f>
        <v>1430.7120000000002</v>
      </c>
    </row>
    <row r="7" spans="1:6" ht="105">
      <c r="A7" s="14" t="s">
        <v>97</v>
      </c>
      <c r="B7" s="4" t="s">
        <v>65</v>
      </c>
      <c r="C7" s="57">
        <v>3.47</v>
      </c>
      <c r="D7" s="3" t="s">
        <v>33</v>
      </c>
      <c r="E7" s="13">
        <v>415.58</v>
      </c>
      <c r="F7" s="57">
        <f t="shared" si="0"/>
        <v>1442.0626</v>
      </c>
    </row>
    <row r="8" spans="1:6" ht="90">
      <c r="A8" s="14" t="s">
        <v>98</v>
      </c>
      <c r="B8" s="4" t="s">
        <v>67</v>
      </c>
      <c r="C8" s="2">
        <v>5.78</v>
      </c>
      <c r="D8" s="5" t="s">
        <v>33</v>
      </c>
      <c r="E8" s="13">
        <v>1438.96</v>
      </c>
      <c r="F8" s="57">
        <f t="shared" si="0"/>
        <v>8317.1887999999999</v>
      </c>
    </row>
    <row r="9" spans="1:6" ht="120">
      <c r="A9" s="4" t="s">
        <v>426</v>
      </c>
      <c r="B9" s="4" t="s">
        <v>427</v>
      </c>
      <c r="C9" s="4">
        <v>34.69</v>
      </c>
      <c r="D9" s="4" t="s">
        <v>428</v>
      </c>
      <c r="E9" s="99">
        <v>4858.76</v>
      </c>
      <c r="F9" s="4">
        <f>C9*E9</f>
        <v>168550.38440000001</v>
      </c>
    </row>
    <row r="10" spans="1:6" ht="45">
      <c r="A10" s="4" t="s">
        <v>100</v>
      </c>
      <c r="B10" s="4" t="s">
        <v>93</v>
      </c>
      <c r="C10" s="4">
        <v>32.53</v>
      </c>
      <c r="D10" s="4" t="s">
        <v>52</v>
      </c>
      <c r="E10" s="4">
        <v>184.61</v>
      </c>
      <c r="F10" s="4">
        <f t="shared" si="0"/>
        <v>6005.3633000000009</v>
      </c>
    </row>
    <row r="11" spans="1:6">
      <c r="A11" s="5">
        <v>7</v>
      </c>
      <c r="B11" s="6" t="s">
        <v>30</v>
      </c>
      <c r="C11" s="2"/>
      <c r="D11" s="3"/>
      <c r="E11" s="7"/>
      <c r="F11" s="57"/>
    </row>
    <row r="12" spans="1:6">
      <c r="A12" s="5" t="s">
        <v>31</v>
      </c>
      <c r="B12" s="4" t="s">
        <v>265</v>
      </c>
      <c r="C12" s="4">
        <v>14.92</v>
      </c>
      <c r="D12" s="4" t="s">
        <v>33</v>
      </c>
      <c r="E12" s="4">
        <v>790.67</v>
      </c>
      <c r="F12" s="4">
        <f t="shared" ref="F12:F16" si="1">C12*E12</f>
        <v>11796.796399999999</v>
      </c>
    </row>
    <row r="13" spans="1:6">
      <c r="A13" s="5" t="s">
        <v>34</v>
      </c>
      <c r="B13" s="4" t="s">
        <v>269</v>
      </c>
      <c r="C13" s="4">
        <v>3.47</v>
      </c>
      <c r="D13" s="4" t="s">
        <v>33</v>
      </c>
      <c r="E13" s="4">
        <v>437.55</v>
      </c>
      <c r="F13" s="4">
        <f t="shared" si="1"/>
        <v>1518.2985000000001</v>
      </c>
    </row>
    <row r="14" spans="1:6">
      <c r="A14" s="5" t="s">
        <v>36</v>
      </c>
      <c r="B14" s="4" t="s">
        <v>270</v>
      </c>
      <c r="C14" s="4">
        <v>5.78</v>
      </c>
      <c r="D14" s="4" t="s">
        <v>33</v>
      </c>
      <c r="E14" s="4">
        <v>712.09</v>
      </c>
      <c r="F14" s="4">
        <f t="shared" si="1"/>
        <v>4115.8802000000005</v>
      </c>
    </row>
    <row r="15" spans="1:6">
      <c r="A15" s="5" t="s">
        <v>39</v>
      </c>
      <c r="B15" s="4" t="s">
        <v>271</v>
      </c>
      <c r="C15" s="4">
        <v>29.84</v>
      </c>
      <c r="D15" s="4" t="s">
        <v>33</v>
      </c>
      <c r="E15" s="4">
        <v>393.4</v>
      </c>
      <c r="F15" s="4">
        <f t="shared" si="1"/>
        <v>11739.055999999999</v>
      </c>
    </row>
    <row r="16" spans="1:6">
      <c r="A16" s="5" t="s">
        <v>94</v>
      </c>
      <c r="B16" s="4" t="s">
        <v>85</v>
      </c>
      <c r="C16" s="4">
        <v>9.3000000000000007</v>
      </c>
      <c r="D16" s="4" t="s">
        <v>33</v>
      </c>
      <c r="E16" s="4">
        <v>177.1</v>
      </c>
      <c r="F16" s="4">
        <f t="shared" si="1"/>
        <v>1647.03</v>
      </c>
    </row>
    <row r="17" spans="1:6" ht="15.75">
      <c r="A17" s="5"/>
      <c r="B17" s="6"/>
      <c r="C17" s="7"/>
      <c r="D17" s="3"/>
      <c r="E17" s="7" t="s">
        <v>42</v>
      </c>
      <c r="F17" s="66">
        <f>SUM(F5:F16)</f>
        <v>217223.57220000002</v>
      </c>
    </row>
    <row r="18" spans="1:6" ht="30">
      <c r="A18" s="5"/>
      <c r="B18" s="6"/>
      <c r="C18" s="7"/>
      <c r="D18" s="3"/>
      <c r="E18" s="4" t="s">
        <v>43</v>
      </c>
      <c r="F18" s="4">
        <f>F17*12/100</f>
        <v>26066.828664000001</v>
      </c>
    </row>
    <row r="19" spans="1:6">
      <c r="A19" s="5"/>
      <c r="B19" s="6"/>
      <c r="C19" s="7"/>
      <c r="D19" s="3"/>
      <c r="E19" s="4"/>
      <c r="F19" s="4">
        <f>F18+F17</f>
        <v>243290.40086400002</v>
      </c>
    </row>
    <row r="20" spans="1:6" ht="30">
      <c r="A20" s="5"/>
      <c r="B20" s="6"/>
      <c r="C20" s="7"/>
      <c r="D20" s="3"/>
      <c r="E20" s="4" t="s">
        <v>44</v>
      </c>
      <c r="F20" s="4">
        <f>F19*1/100</f>
        <v>2432.90400864</v>
      </c>
    </row>
    <row r="21" spans="1:6">
      <c r="A21" s="5"/>
      <c r="B21" s="6"/>
      <c r="C21" s="7"/>
      <c r="D21" s="3"/>
      <c r="E21" s="4" t="s">
        <v>42</v>
      </c>
      <c r="F21" s="4">
        <f>F20+F19</f>
        <v>245723.30487264003</v>
      </c>
    </row>
  </sheetData>
  <mergeCells count="3">
    <mergeCell ref="A1:F1"/>
    <mergeCell ref="A2:F2"/>
    <mergeCell ref="A3:F3"/>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38.25" customHeight="1">
      <c r="A3" s="112" t="s">
        <v>429</v>
      </c>
      <c r="B3" s="112"/>
      <c r="C3" s="112"/>
      <c r="D3" s="112"/>
      <c r="E3" s="112"/>
      <c r="F3" s="112"/>
    </row>
    <row r="4" spans="1:6">
      <c r="A4" s="2" t="s">
        <v>3</v>
      </c>
      <c r="B4" s="2" t="s">
        <v>4</v>
      </c>
      <c r="C4" s="2" t="s">
        <v>5</v>
      </c>
      <c r="D4" s="2" t="s">
        <v>6</v>
      </c>
      <c r="E4" s="2" t="s">
        <v>7</v>
      </c>
      <c r="F4" s="2" t="s">
        <v>8</v>
      </c>
    </row>
    <row r="5" spans="1:6" ht="30">
      <c r="A5" s="14">
        <v>1</v>
      </c>
      <c r="B5" s="4" t="s">
        <v>46</v>
      </c>
      <c r="C5" s="4">
        <v>1</v>
      </c>
      <c r="D5" s="3" t="s">
        <v>47</v>
      </c>
      <c r="E5" s="4">
        <v>330.4</v>
      </c>
      <c r="F5" s="4">
        <f>C5*E5</f>
        <v>330.4</v>
      </c>
    </row>
    <row r="6" spans="1:6" ht="120">
      <c r="A6" s="14" t="s">
        <v>102</v>
      </c>
      <c r="B6" s="4" t="s">
        <v>63</v>
      </c>
      <c r="C6" s="2">
        <v>50.47</v>
      </c>
      <c r="D6" s="3" t="s">
        <v>33</v>
      </c>
      <c r="E6" s="13">
        <v>153.84</v>
      </c>
      <c r="F6" s="57">
        <f t="shared" ref="F6:F10" si="0">C6*E6</f>
        <v>7764.3047999999999</v>
      </c>
    </row>
    <row r="7" spans="1:6" ht="105">
      <c r="A7" s="14" t="s">
        <v>97</v>
      </c>
      <c r="B7" s="4" t="s">
        <v>65</v>
      </c>
      <c r="C7" s="57">
        <v>18.829999999999998</v>
      </c>
      <c r="D7" s="3" t="s">
        <v>33</v>
      </c>
      <c r="E7" s="13">
        <v>415.58</v>
      </c>
      <c r="F7" s="57">
        <f t="shared" si="0"/>
        <v>7825.3713999999991</v>
      </c>
    </row>
    <row r="8" spans="1:6" ht="90">
      <c r="A8" s="14" t="s">
        <v>98</v>
      </c>
      <c r="B8" s="4" t="s">
        <v>67</v>
      </c>
      <c r="C8" s="2">
        <v>31.39</v>
      </c>
      <c r="D8" s="5" t="s">
        <v>33</v>
      </c>
      <c r="E8" s="13">
        <v>1438.96</v>
      </c>
      <c r="F8" s="57">
        <f t="shared" si="0"/>
        <v>45168.954400000002</v>
      </c>
    </row>
    <row r="9" spans="1:6" ht="120">
      <c r="A9" s="4" t="s">
        <v>426</v>
      </c>
      <c r="B9" s="4" t="s">
        <v>427</v>
      </c>
      <c r="C9" s="4">
        <v>37.67</v>
      </c>
      <c r="D9" s="4" t="s">
        <v>428</v>
      </c>
      <c r="E9" s="99">
        <v>4858.76</v>
      </c>
      <c r="F9" s="4">
        <f>C9*E9</f>
        <v>183029.48920000001</v>
      </c>
    </row>
    <row r="10" spans="1:6" ht="45">
      <c r="A10" s="4" t="s">
        <v>100</v>
      </c>
      <c r="B10" s="4" t="s">
        <v>93</v>
      </c>
      <c r="C10" s="4">
        <v>27.88</v>
      </c>
      <c r="D10" s="4" t="s">
        <v>52</v>
      </c>
      <c r="E10" s="4">
        <v>184.61</v>
      </c>
      <c r="F10" s="4">
        <f t="shared" si="0"/>
        <v>5146.9268000000002</v>
      </c>
    </row>
    <row r="11" spans="1:6">
      <c r="A11" s="5">
        <v>7</v>
      </c>
      <c r="B11" s="6" t="s">
        <v>30</v>
      </c>
      <c r="C11" s="2"/>
      <c r="D11" s="3"/>
      <c r="E11" s="7"/>
      <c r="F11" s="57"/>
    </row>
    <row r="12" spans="1:6">
      <c r="A12" s="5" t="s">
        <v>31</v>
      </c>
      <c r="B12" s="4" t="s">
        <v>265</v>
      </c>
      <c r="C12" s="4">
        <v>16.2</v>
      </c>
      <c r="D12" s="4" t="s">
        <v>33</v>
      </c>
      <c r="E12" s="4">
        <v>695.72</v>
      </c>
      <c r="F12" s="4">
        <f t="shared" ref="F12:F16" si="1">C12*E12</f>
        <v>11270.664000000001</v>
      </c>
    </row>
    <row r="13" spans="1:6">
      <c r="A13" s="5" t="s">
        <v>34</v>
      </c>
      <c r="B13" s="4" t="s">
        <v>430</v>
      </c>
      <c r="C13" s="4">
        <v>18.829999999999998</v>
      </c>
      <c r="D13" s="4" t="s">
        <v>33</v>
      </c>
      <c r="E13" s="4">
        <v>384.68</v>
      </c>
      <c r="F13" s="4">
        <f t="shared" si="1"/>
        <v>7243.5243999999993</v>
      </c>
    </row>
    <row r="14" spans="1:6">
      <c r="A14" s="5" t="s">
        <v>36</v>
      </c>
      <c r="B14" s="4" t="s">
        <v>270</v>
      </c>
      <c r="C14" s="4">
        <v>31.39</v>
      </c>
      <c r="D14" s="4" t="s">
        <v>33</v>
      </c>
      <c r="E14" s="4">
        <v>626.49</v>
      </c>
      <c r="F14" s="4">
        <f t="shared" si="1"/>
        <v>19665.521100000002</v>
      </c>
    </row>
    <row r="15" spans="1:6">
      <c r="A15" s="5" t="s">
        <v>39</v>
      </c>
      <c r="B15" s="4" t="s">
        <v>271</v>
      </c>
      <c r="C15" s="4">
        <v>32.4</v>
      </c>
      <c r="D15" s="4" t="s">
        <v>33</v>
      </c>
      <c r="E15" s="4">
        <v>345.8</v>
      </c>
      <c r="F15" s="4">
        <f t="shared" si="1"/>
        <v>11203.92</v>
      </c>
    </row>
    <row r="16" spans="1:6">
      <c r="A16" s="5" t="s">
        <v>94</v>
      </c>
      <c r="B16" s="4" t="s">
        <v>85</v>
      </c>
      <c r="C16" s="4">
        <v>50.47</v>
      </c>
      <c r="D16" s="4" t="s">
        <v>33</v>
      </c>
      <c r="E16" s="4">
        <v>177.1</v>
      </c>
      <c r="F16" s="4">
        <f t="shared" si="1"/>
        <v>8938.2369999999992</v>
      </c>
    </row>
    <row r="17" spans="1:6" ht="15.75">
      <c r="A17" s="5"/>
      <c r="B17" s="6"/>
      <c r="C17" s="7"/>
      <c r="D17" s="3"/>
      <c r="E17" s="7" t="s">
        <v>42</v>
      </c>
      <c r="F17" s="66">
        <f>SUM(F5:F16)</f>
        <v>307587.31310000003</v>
      </c>
    </row>
    <row r="18" spans="1:6" ht="30">
      <c r="A18" s="5"/>
      <c r="B18" s="6"/>
      <c r="C18" s="7"/>
      <c r="D18" s="3"/>
      <c r="E18" s="4" t="s">
        <v>43</v>
      </c>
      <c r="F18" s="4">
        <f>F17*12/100</f>
        <v>36910.477572000003</v>
      </c>
    </row>
    <row r="19" spans="1:6">
      <c r="A19" s="5"/>
      <c r="B19" s="6"/>
      <c r="C19" s="7"/>
      <c r="D19" s="3"/>
      <c r="E19" s="4"/>
      <c r="F19" s="4">
        <f>F18+F17</f>
        <v>344497.79067200003</v>
      </c>
    </row>
    <row r="20" spans="1:6" ht="30">
      <c r="A20" s="5"/>
      <c r="B20" s="6"/>
      <c r="C20" s="7"/>
      <c r="D20" s="3"/>
      <c r="E20" s="4" t="s">
        <v>44</v>
      </c>
      <c r="F20" s="4">
        <f>F19*1/100</f>
        <v>3444.9779067200002</v>
      </c>
    </row>
    <row r="21" spans="1:6">
      <c r="A21" s="5"/>
      <c r="B21" s="6"/>
      <c r="C21" s="7"/>
      <c r="D21" s="3"/>
      <c r="E21" s="4" t="s">
        <v>42</v>
      </c>
      <c r="F21" s="4">
        <f>F20+F19</f>
        <v>347942.76857872005</v>
      </c>
    </row>
  </sheetData>
  <mergeCells count="3">
    <mergeCell ref="A1:F1"/>
    <mergeCell ref="A2:F2"/>
    <mergeCell ref="A3:F3"/>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J24"/>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10" ht="18.75">
      <c r="A1" s="108" t="s">
        <v>0</v>
      </c>
      <c r="B1" s="108"/>
      <c r="C1" s="108"/>
      <c r="D1" s="108"/>
      <c r="E1" s="108"/>
      <c r="F1" s="108"/>
    </row>
    <row r="2" spans="1:10" ht="18.75">
      <c r="A2" s="108" t="s">
        <v>1</v>
      </c>
      <c r="B2" s="108"/>
      <c r="C2" s="108"/>
      <c r="D2" s="108"/>
      <c r="E2" s="108"/>
      <c r="F2" s="108"/>
    </row>
    <row r="3" spans="1:10" ht="48.75" customHeight="1">
      <c r="A3" s="112" t="s">
        <v>431</v>
      </c>
      <c r="B3" s="112"/>
      <c r="C3" s="112"/>
      <c r="D3" s="112"/>
      <c r="E3" s="112"/>
      <c r="F3" s="112"/>
    </row>
    <row r="4" spans="1:10">
      <c r="A4" s="2" t="s">
        <v>3</v>
      </c>
      <c r="B4" s="2" t="s">
        <v>4</v>
      </c>
      <c r="C4" s="2" t="s">
        <v>5</v>
      </c>
      <c r="D4" s="2" t="s">
        <v>6</v>
      </c>
      <c r="E4" s="2" t="s">
        <v>7</v>
      </c>
      <c r="F4" s="2" t="s">
        <v>8</v>
      </c>
    </row>
    <row r="5" spans="1:10" ht="120">
      <c r="A5" s="4" t="s">
        <v>303</v>
      </c>
      <c r="B5" s="4" t="s">
        <v>63</v>
      </c>
      <c r="C5" s="4">
        <v>70.08</v>
      </c>
      <c r="D5" s="4" t="s">
        <v>159</v>
      </c>
      <c r="E5" s="4">
        <v>153.84</v>
      </c>
      <c r="F5" s="4">
        <f>ROUND(E5*C5,2)</f>
        <v>10781.11</v>
      </c>
      <c r="J5" s="1" t="s">
        <v>304</v>
      </c>
    </row>
    <row r="6" spans="1:10" ht="105">
      <c r="A6" s="4" t="s">
        <v>88</v>
      </c>
      <c r="B6" s="4" t="s">
        <v>160</v>
      </c>
      <c r="C6" s="4">
        <v>5.84</v>
      </c>
      <c r="D6" s="4" t="s">
        <v>159</v>
      </c>
      <c r="E6" s="4">
        <v>415.58</v>
      </c>
      <c r="F6" s="4">
        <f t="shared" ref="F6:F19" si="0">ROUND(E6*C6,2)</f>
        <v>2426.9899999999998</v>
      </c>
    </row>
    <row r="7" spans="1:10" ht="90">
      <c r="A7" s="4" t="s">
        <v>305</v>
      </c>
      <c r="B7" s="4" t="s">
        <v>161</v>
      </c>
      <c r="C7" s="4">
        <v>9.73</v>
      </c>
      <c r="D7" s="4" t="s">
        <v>159</v>
      </c>
      <c r="E7" s="4">
        <v>1438.96</v>
      </c>
      <c r="F7" s="4">
        <f t="shared" si="0"/>
        <v>14001.08</v>
      </c>
    </row>
    <row r="8" spans="1:10" ht="135">
      <c r="A8" s="4" t="s">
        <v>306</v>
      </c>
      <c r="B8" s="4" t="s">
        <v>307</v>
      </c>
      <c r="C8" s="4">
        <v>8.2200000000000006</v>
      </c>
      <c r="D8" s="4" t="s">
        <v>159</v>
      </c>
      <c r="E8" s="4">
        <v>4492.3599999999997</v>
      </c>
      <c r="F8" s="4">
        <f t="shared" si="0"/>
        <v>36927.199999999997</v>
      </c>
    </row>
    <row r="9" spans="1:10" ht="120">
      <c r="A9" s="4" t="s">
        <v>308</v>
      </c>
      <c r="B9" s="4" t="s">
        <v>309</v>
      </c>
      <c r="C9" s="4">
        <v>21.03</v>
      </c>
      <c r="D9" s="4" t="s">
        <v>159</v>
      </c>
      <c r="E9" s="4">
        <v>2873.96</v>
      </c>
      <c r="F9" s="4">
        <f t="shared" si="0"/>
        <v>60439.38</v>
      </c>
    </row>
    <row r="10" spans="1:10" ht="90">
      <c r="A10" s="4" t="s">
        <v>310</v>
      </c>
      <c r="B10" s="4" t="s">
        <v>311</v>
      </c>
      <c r="C10" s="4">
        <v>178.89</v>
      </c>
      <c r="D10" s="4" t="s">
        <v>176</v>
      </c>
      <c r="E10" s="4">
        <v>293.85000000000002</v>
      </c>
      <c r="F10" s="4">
        <f t="shared" si="0"/>
        <v>52566.83</v>
      </c>
    </row>
    <row r="11" spans="1:10" ht="105">
      <c r="A11" s="4" t="s">
        <v>312</v>
      </c>
      <c r="B11" s="4" t="s">
        <v>106</v>
      </c>
      <c r="C11" s="4">
        <v>11.68</v>
      </c>
      <c r="D11" s="4" t="s">
        <v>33</v>
      </c>
      <c r="E11" s="4">
        <v>6092.63</v>
      </c>
      <c r="F11" s="4">
        <f t="shared" si="0"/>
        <v>71161.919999999998</v>
      </c>
    </row>
    <row r="12" spans="1:10" ht="120">
      <c r="A12" s="4" t="s">
        <v>313</v>
      </c>
      <c r="B12" s="4" t="s">
        <v>110</v>
      </c>
      <c r="C12" s="4">
        <v>1.1299999999999999</v>
      </c>
      <c r="D12" s="4" t="s">
        <v>168</v>
      </c>
      <c r="E12" s="4">
        <v>77259.94</v>
      </c>
      <c r="F12" s="4">
        <f t="shared" si="0"/>
        <v>87303.73</v>
      </c>
    </row>
    <row r="13" spans="1:10" ht="45">
      <c r="A13" s="4" t="s">
        <v>77</v>
      </c>
      <c r="B13" s="4" t="s">
        <v>93</v>
      </c>
      <c r="C13" s="4">
        <v>61.34</v>
      </c>
      <c r="D13" s="4" t="s">
        <v>52</v>
      </c>
      <c r="E13" s="4">
        <v>184.61</v>
      </c>
      <c r="F13" s="4">
        <f t="shared" ref="F13" si="1">C13*E13</f>
        <v>11323.977400000002</v>
      </c>
    </row>
    <row r="14" spans="1:10">
      <c r="A14" s="3">
        <v>10</v>
      </c>
      <c r="B14" s="4" t="s">
        <v>181</v>
      </c>
      <c r="C14" s="4"/>
      <c r="D14" s="4"/>
      <c r="E14" s="4"/>
      <c r="F14" s="4"/>
    </row>
    <row r="15" spans="1:10">
      <c r="A15" s="4" t="s">
        <v>182</v>
      </c>
      <c r="B15" s="4" t="s">
        <v>265</v>
      </c>
      <c r="C15" s="4">
        <v>22.32</v>
      </c>
      <c r="D15" s="4" t="s">
        <v>33</v>
      </c>
      <c r="E15" s="4">
        <v>790.67</v>
      </c>
      <c r="F15" s="4">
        <f t="shared" si="0"/>
        <v>17647.75</v>
      </c>
    </row>
    <row r="16" spans="1:10">
      <c r="A16" s="4" t="s">
        <v>185</v>
      </c>
      <c r="B16" s="4" t="s">
        <v>269</v>
      </c>
      <c r="C16" s="4">
        <v>5.84</v>
      </c>
      <c r="D16" s="4" t="s">
        <v>33</v>
      </c>
      <c r="E16" s="4">
        <v>437.55</v>
      </c>
      <c r="F16" s="4">
        <f t="shared" si="0"/>
        <v>2555.29</v>
      </c>
    </row>
    <row r="17" spans="1:6">
      <c r="A17" s="4" t="s">
        <v>187</v>
      </c>
      <c r="B17" s="4" t="s">
        <v>270</v>
      </c>
      <c r="C17" s="4">
        <v>30.76</v>
      </c>
      <c r="D17" s="4" t="s">
        <v>33</v>
      </c>
      <c r="E17" s="4">
        <v>712.09</v>
      </c>
      <c r="F17" s="4">
        <f t="shared" si="0"/>
        <v>21903.89</v>
      </c>
    </row>
    <row r="18" spans="1:6">
      <c r="A18" s="4" t="s">
        <v>189</v>
      </c>
      <c r="B18" s="4" t="s">
        <v>271</v>
      </c>
      <c r="C18" s="4">
        <v>17.45</v>
      </c>
      <c r="D18" s="4" t="s">
        <v>33</v>
      </c>
      <c r="E18" s="4">
        <v>393.4</v>
      </c>
      <c r="F18" s="4">
        <f t="shared" si="0"/>
        <v>6864.83</v>
      </c>
    </row>
    <row r="19" spans="1:6">
      <c r="A19" s="4" t="s">
        <v>191</v>
      </c>
      <c r="B19" s="4" t="s">
        <v>85</v>
      </c>
      <c r="C19" s="4">
        <v>70.08</v>
      </c>
      <c r="D19" s="4" t="s">
        <v>33</v>
      </c>
      <c r="E19" s="4">
        <v>177.1</v>
      </c>
      <c r="F19" s="4">
        <f t="shared" si="0"/>
        <v>12411.17</v>
      </c>
    </row>
    <row r="20" spans="1:6">
      <c r="A20" s="4"/>
      <c r="B20" s="4"/>
      <c r="C20" s="4"/>
      <c r="D20" s="4"/>
      <c r="E20" s="4" t="s">
        <v>196</v>
      </c>
      <c r="F20" s="4">
        <f>SUM(F5:F19)</f>
        <v>408315.14739999996</v>
      </c>
    </row>
    <row r="21" spans="1:6" ht="30">
      <c r="A21" s="5"/>
      <c r="B21" s="6"/>
      <c r="C21" s="7"/>
      <c r="D21" s="3"/>
      <c r="E21" s="4" t="s">
        <v>43</v>
      </c>
      <c r="F21" s="4">
        <f>F20*12/100</f>
        <v>48997.817687999996</v>
      </c>
    </row>
    <row r="22" spans="1:6">
      <c r="A22" s="5"/>
      <c r="B22" s="6"/>
      <c r="C22" s="7"/>
      <c r="D22" s="3"/>
      <c r="E22" s="4"/>
      <c r="F22" s="4">
        <f>F21+F20</f>
        <v>457312.96508799994</v>
      </c>
    </row>
    <row r="23" spans="1:6" ht="30">
      <c r="A23" s="5"/>
      <c r="B23" s="6"/>
      <c r="C23" s="7"/>
      <c r="D23" s="3"/>
      <c r="E23" s="4" t="s">
        <v>44</v>
      </c>
      <c r="F23" s="4">
        <f>F22*1/100</f>
        <v>4573.1296508799996</v>
      </c>
    </row>
    <row r="24" spans="1:6">
      <c r="A24" s="5"/>
      <c r="B24" s="6"/>
      <c r="C24" s="7"/>
      <c r="D24" s="3"/>
      <c r="E24" s="4" t="s">
        <v>56</v>
      </c>
      <c r="F24" s="4">
        <f>F23+F22</f>
        <v>461886.09473887994</v>
      </c>
    </row>
  </sheetData>
  <mergeCells count="3">
    <mergeCell ref="A1:F1"/>
    <mergeCell ref="A2:F2"/>
    <mergeCell ref="A3:F3"/>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G32"/>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7" width="13.28515625"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48.75" customHeight="1">
      <c r="A3" s="112" t="s">
        <v>432</v>
      </c>
      <c r="B3" s="112"/>
      <c r="C3" s="112"/>
      <c r="D3" s="112"/>
      <c r="E3" s="112"/>
      <c r="F3" s="112"/>
    </row>
    <row r="4" spans="1:7">
      <c r="A4" s="2" t="s">
        <v>3</v>
      </c>
      <c r="B4" s="2" t="s">
        <v>4</v>
      </c>
      <c r="C4" s="2" t="s">
        <v>5</v>
      </c>
      <c r="D4" s="2" t="s">
        <v>6</v>
      </c>
      <c r="E4" s="2" t="s">
        <v>7</v>
      </c>
      <c r="F4" s="2" t="s">
        <v>8</v>
      </c>
    </row>
    <row r="5" spans="1:7" s="100" customFormat="1" ht="30">
      <c r="A5" s="4" t="s">
        <v>211</v>
      </c>
      <c r="B5" s="4" t="s">
        <v>253</v>
      </c>
      <c r="C5" s="4">
        <f>G5/E5</f>
        <v>1.4160294529978721</v>
      </c>
      <c r="D5" s="4" t="s">
        <v>159</v>
      </c>
      <c r="E5" s="4">
        <v>878.79</v>
      </c>
      <c r="F5" s="4">
        <v>1247.8800000000001</v>
      </c>
      <c r="G5" s="4">
        <v>1244.392523</v>
      </c>
    </row>
    <row r="6" spans="1:7" ht="120">
      <c r="A6" s="4" t="s">
        <v>286</v>
      </c>
      <c r="B6" s="4" t="s">
        <v>63</v>
      </c>
      <c r="C6" s="4">
        <f t="shared" ref="C6:C19" si="0">G6/E6</f>
        <v>25.485179407176286</v>
      </c>
      <c r="D6" s="4" t="s">
        <v>33</v>
      </c>
      <c r="E6" s="13">
        <v>153.84</v>
      </c>
      <c r="F6" s="4">
        <f t="shared" ref="F6:F13" si="1">ROUND(E6*C6,2)</f>
        <v>3920.64</v>
      </c>
      <c r="G6" s="1">
        <v>3920.64</v>
      </c>
    </row>
    <row r="7" spans="1:7" ht="105">
      <c r="A7" s="4" t="s">
        <v>97</v>
      </c>
      <c r="B7" s="4" t="s">
        <v>160</v>
      </c>
      <c r="C7" s="4">
        <f t="shared" si="0"/>
        <v>2.1237547523942442</v>
      </c>
      <c r="D7" s="4" t="s">
        <v>33</v>
      </c>
      <c r="E7" s="13">
        <v>415.58</v>
      </c>
      <c r="F7" s="4">
        <f t="shared" si="1"/>
        <v>882.59</v>
      </c>
      <c r="G7" s="1">
        <v>882.59</v>
      </c>
    </row>
    <row r="8" spans="1:7" ht="90">
      <c r="A8" s="4" t="s">
        <v>287</v>
      </c>
      <c r="B8" s="4" t="s">
        <v>161</v>
      </c>
      <c r="C8" s="4">
        <v>3.54</v>
      </c>
      <c r="D8" s="4" t="s">
        <v>33</v>
      </c>
      <c r="E8" s="13">
        <v>1438.96</v>
      </c>
      <c r="F8" s="4">
        <f>C8*E8</f>
        <v>5093.9184000000005</v>
      </c>
      <c r="G8" s="1">
        <v>4729.8999999999996</v>
      </c>
    </row>
    <row r="9" spans="1:7" ht="135">
      <c r="A9" s="4" t="s">
        <v>433</v>
      </c>
      <c r="B9" s="4" t="s">
        <v>307</v>
      </c>
      <c r="C9" s="4">
        <f t="shared" si="0"/>
        <v>2.9906552457950837</v>
      </c>
      <c r="D9" s="4" t="s">
        <v>159</v>
      </c>
      <c r="E9" s="4">
        <v>4492.3599999999997</v>
      </c>
      <c r="F9" s="4">
        <f t="shared" si="1"/>
        <v>13435.1</v>
      </c>
      <c r="G9" s="1">
        <v>13435.1</v>
      </c>
    </row>
    <row r="10" spans="1:7" ht="120">
      <c r="A10" s="4" t="s">
        <v>409</v>
      </c>
      <c r="B10" s="4" t="s">
        <v>309</v>
      </c>
      <c r="C10" s="4">
        <f t="shared" si="0"/>
        <v>9.3457946526743587</v>
      </c>
      <c r="D10" s="4" t="s">
        <v>159</v>
      </c>
      <c r="E10" s="4">
        <v>2873.96</v>
      </c>
      <c r="F10" s="4">
        <f t="shared" si="1"/>
        <v>26859.439999999999</v>
      </c>
      <c r="G10" s="1">
        <v>26859.439999999999</v>
      </c>
    </row>
    <row r="11" spans="1:7" ht="90">
      <c r="A11" s="4" t="s">
        <v>434</v>
      </c>
      <c r="B11" s="4" t="s">
        <v>311</v>
      </c>
      <c r="C11" s="4">
        <f t="shared" si="0"/>
        <v>233.45353071294878</v>
      </c>
      <c r="D11" s="4" t="s">
        <v>176</v>
      </c>
      <c r="E11" s="4">
        <v>293.85000000000002</v>
      </c>
      <c r="F11" s="4">
        <f t="shared" si="1"/>
        <v>68600.320000000007</v>
      </c>
      <c r="G11" s="1">
        <v>68600.320000000007</v>
      </c>
    </row>
    <row r="12" spans="1:7" ht="105">
      <c r="A12" s="4" t="s">
        <v>435</v>
      </c>
      <c r="B12" s="4" t="s">
        <v>106</v>
      </c>
      <c r="C12" s="4">
        <f t="shared" si="0"/>
        <v>21.240441320086727</v>
      </c>
      <c r="D12" s="4" t="s">
        <v>33</v>
      </c>
      <c r="E12" s="13">
        <v>6092.63</v>
      </c>
      <c r="F12" s="4">
        <f t="shared" si="1"/>
        <v>129410.15</v>
      </c>
      <c r="G12" s="1">
        <v>129410.15</v>
      </c>
    </row>
    <row r="13" spans="1:7" ht="120">
      <c r="A13" s="4" t="s">
        <v>245</v>
      </c>
      <c r="B13" s="4" t="s">
        <v>110</v>
      </c>
      <c r="C13" s="4">
        <v>2.0630000000000002</v>
      </c>
      <c r="D13" s="4" t="s">
        <v>74</v>
      </c>
      <c r="E13" s="13">
        <v>77259.94</v>
      </c>
      <c r="F13" s="4">
        <f t="shared" si="1"/>
        <v>159387.26</v>
      </c>
      <c r="G13" s="1">
        <v>8921.67</v>
      </c>
    </row>
    <row r="14" spans="1:7" ht="60">
      <c r="A14" s="4" t="s">
        <v>247</v>
      </c>
      <c r="B14" s="4" t="s">
        <v>78</v>
      </c>
      <c r="C14" s="4">
        <v>48.33</v>
      </c>
      <c r="D14" s="4" t="s">
        <v>52</v>
      </c>
      <c r="E14" s="15">
        <v>184.61</v>
      </c>
      <c r="F14" s="4">
        <f>ROUND(E14*C14,2)</f>
        <v>8922.2000000000007</v>
      </c>
      <c r="G14" s="1">
        <v>159348.63</v>
      </c>
    </row>
    <row r="15" spans="1:7">
      <c r="A15" s="3">
        <v>11</v>
      </c>
      <c r="B15" s="67" t="s">
        <v>30</v>
      </c>
      <c r="C15" s="4"/>
      <c r="D15" s="67"/>
      <c r="E15" s="67"/>
      <c r="F15" s="4"/>
    </row>
    <row r="16" spans="1:7">
      <c r="A16" s="5" t="s">
        <v>31</v>
      </c>
      <c r="B16" s="4" t="s">
        <v>265</v>
      </c>
      <c r="C16" s="4">
        <f t="shared" si="0"/>
        <v>20.987656038549588</v>
      </c>
      <c r="D16" s="4" t="s">
        <v>33</v>
      </c>
      <c r="E16" s="4">
        <v>790.67</v>
      </c>
      <c r="F16" s="4">
        <f t="shared" ref="F16:F20" si="2">C16*E16</f>
        <v>16594.310000000001</v>
      </c>
      <c r="G16" s="1">
        <v>16594.310000000001</v>
      </c>
    </row>
    <row r="17" spans="1:7">
      <c r="A17" s="5" t="s">
        <v>34</v>
      </c>
      <c r="B17" s="4" t="s">
        <v>269</v>
      </c>
      <c r="C17" s="4">
        <f t="shared" si="0"/>
        <v>2.1237572848817279</v>
      </c>
      <c r="D17" s="4" t="s">
        <v>33</v>
      </c>
      <c r="E17" s="4">
        <v>437.55</v>
      </c>
      <c r="F17" s="4">
        <f t="shared" si="2"/>
        <v>929.25000000000011</v>
      </c>
      <c r="G17" s="1">
        <v>929.25</v>
      </c>
    </row>
    <row r="18" spans="1:7">
      <c r="A18" s="5" t="s">
        <v>36</v>
      </c>
      <c r="B18" s="4" t="s">
        <v>270</v>
      </c>
      <c r="C18" s="4">
        <f t="shared" si="0"/>
        <v>12.88539370023452</v>
      </c>
      <c r="D18" s="4" t="s">
        <v>33</v>
      </c>
      <c r="E18" s="4">
        <v>712.09</v>
      </c>
      <c r="F18" s="4">
        <f t="shared" si="2"/>
        <v>9175.56</v>
      </c>
      <c r="G18" s="1">
        <v>9175.56</v>
      </c>
    </row>
    <row r="19" spans="1:7">
      <c r="A19" s="5" t="s">
        <v>39</v>
      </c>
      <c r="B19" s="4" t="s">
        <v>271</v>
      </c>
      <c r="C19" s="4">
        <f t="shared" si="0"/>
        <v>20.958362989323845</v>
      </c>
      <c r="D19" s="4" t="s">
        <v>33</v>
      </c>
      <c r="E19" s="4">
        <v>393.4</v>
      </c>
      <c r="F19" s="4">
        <f t="shared" si="2"/>
        <v>8245.02</v>
      </c>
      <c r="G19" s="1">
        <v>8245.02</v>
      </c>
    </row>
    <row r="20" spans="1:7">
      <c r="A20" s="5" t="s">
        <v>94</v>
      </c>
      <c r="B20" s="4" t="s">
        <v>85</v>
      </c>
      <c r="C20" s="4">
        <v>20.49</v>
      </c>
      <c r="D20" s="4" t="s">
        <v>33</v>
      </c>
      <c r="E20" s="4">
        <v>177.1</v>
      </c>
      <c r="F20" s="4">
        <f t="shared" si="2"/>
        <v>3628.7789999999995</v>
      </c>
      <c r="G20" s="1">
        <v>4513.42</v>
      </c>
    </row>
    <row r="21" spans="1:7" ht="15.75">
      <c r="A21" s="154" t="s">
        <v>196</v>
      </c>
      <c r="B21" s="154"/>
      <c r="C21" s="154"/>
      <c r="D21" s="154"/>
      <c r="E21" s="154"/>
      <c r="F21" s="66">
        <f>SUM(F5:F20)</f>
        <v>456332.41740000003</v>
      </c>
    </row>
    <row r="22" spans="1:7" ht="30">
      <c r="A22" s="5"/>
      <c r="B22" s="6"/>
      <c r="C22" s="7"/>
      <c r="D22" s="3"/>
      <c r="E22" s="4" t="s">
        <v>43</v>
      </c>
      <c r="F22" s="4">
        <f>F21*12/100</f>
        <v>54759.890088</v>
      </c>
    </row>
    <row r="23" spans="1:7">
      <c r="A23" s="5"/>
      <c r="B23" s="6"/>
      <c r="C23" s="7"/>
      <c r="D23" s="3"/>
      <c r="E23" s="4"/>
      <c r="F23" s="4">
        <f>F22+F21</f>
        <v>511092.30748800002</v>
      </c>
    </row>
    <row r="24" spans="1:7" ht="30">
      <c r="A24" s="5"/>
      <c r="B24" s="6"/>
      <c r="C24" s="7"/>
      <c r="D24" s="3"/>
      <c r="E24" s="4" t="s">
        <v>44</v>
      </c>
      <c r="F24" s="4">
        <f>F23*1/100</f>
        <v>5110.9230748800001</v>
      </c>
    </row>
    <row r="25" spans="1:7">
      <c r="A25" s="5"/>
      <c r="B25" s="6"/>
      <c r="C25" s="7"/>
      <c r="D25" s="3"/>
      <c r="E25" s="4" t="s">
        <v>56</v>
      </c>
      <c r="F25" s="4">
        <f>F24+F23</f>
        <v>516203.23056287999</v>
      </c>
    </row>
    <row r="32" spans="1:7">
      <c r="B32" s="74"/>
    </row>
  </sheetData>
  <mergeCells count="4">
    <mergeCell ref="A1:F1"/>
    <mergeCell ref="A2:F2"/>
    <mergeCell ref="A3:F3"/>
    <mergeCell ref="A21:E2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8" customHeight="1">
      <c r="A3" s="109" t="s">
        <v>86</v>
      </c>
      <c r="B3" s="110"/>
      <c r="C3" s="110"/>
      <c r="D3" s="110"/>
      <c r="E3" s="110"/>
      <c r="F3" s="111"/>
    </row>
    <row r="4" spans="1:6">
      <c r="A4" s="2" t="s">
        <v>3</v>
      </c>
      <c r="B4" s="2" t="s">
        <v>4</v>
      </c>
      <c r="C4" s="2" t="s">
        <v>5</v>
      </c>
      <c r="D4" s="2" t="s">
        <v>6</v>
      </c>
      <c r="E4" s="2" t="s">
        <v>7</v>
      </c>
      <c r="F4" s="2" t="s">
        <v>8</v>
      </c>
    </row>
    <row r="5" spans="1:6" ht="120">
      <c r="A5" s="14" t="s">
        <v>87</v>
      </c>
      <c r="B5" s="4" t="s">
        <v>63</v>
      </c>
      <c r="C5" s="4">
        <v>23.36</v>
      </c>
      <c r="D5" s="4" t="s">
        <v>33</v>
      </c>
      <c r="E5" s="4">
        <v>139.58000000000001</v>
      </c>
      <c r="F5" s="4">
        <f t="shared" ref="F5:F9" si="0">C5*E5</f>
        <v>3260.5888</v>
      </c>
    </row>
    <row r="6" spans="1:6" ht="105">
      <c r="A6" s="4" t="s">
        <v>88</v>
      </c>
      <c r="B6" s="4" t="s">
        <v>65</v>
      </c>
      <c r="C6" s="4">
        <v>7.79</v>
      </c>
      <c r="D6" s="4" t="s">
        <v>33</v>
      </c>
      <c r="E6" s="4">
        <v>415.58</v>
      </c>
      <c r="F6" s="4">
        <f t="shared" si="0"/>
        <v>3237.3681999999999</v>
      </c>
    </row>
    <row r="7" spans="1:6" ht="90">
      <c r="A7" s="4" t="s">
        <v>89</v>
      </c>
      <c r="B7" s="4" t="s">
        <v>67</v>
      </c>
      <c r="C7" s="4">
        <v>12.77</v>
      </c>
      <c r="D7" s="4" t="s">
        <v>33</v>
      </c>
      <c r="E7" s="4">
        <v>1438.96</v>
      </c>
      <c r="F7" s="4">
        <f t="shared" si="0"/>
        <v>18375.519199999999</v>
      </c>
    </row>
    <row r="8" spans="1:6" ht="135">
      <c r="A8" s="4" t="s">
        <v>90</v>
      </c>
      <c r="B8" s="4" t="s">
        <v>91</v>
      </c>
      <c r="C8" s="4">
        <v>15.58</v>
      </c>
      <c r="D8" s="4" t="s">
        <v>33</v>
      </c>
      <c r="E8" s="4">
        <v>4858.76</v>
      </c>
      <c r="F8" s="4">
        <f t="shared" si="0"/>
        <v>75699.480800000005</v>
      </c>
    </row>
    <row r="9" spans="1:6" ht="45">
      <c r="A9" s="4" t="s">
        <v>92</v>
      </c>
      <c r="B9" s="4" t="s">
        <v>93</v>
      </c>
      <c r="C9" s="4">
        <v>10.220000000000001</v>
      </c>
      <c r="D9" s="4" t="s">
        <v>52</v>
      </c>
      <c r="E9" s="4">
        <v>184.61</v>
      </c>
      <c r="F9" s="4">
        <f t="shared" si="0"/>
        <v>1886.7142000000003</v>
      </c>
    </row>
    <row r="10" spans="1:6">
      <c r="A10" s="3">
        <v>6</v>
      </c>
      <c r="B10" s="4" t="s">
        <v>30</v>
      </c>
      <c r="C10" s="4"/>
      <c r="D10" s="4"/>
      <c r="E10" s="4"/>
      <c r="F10" s="4"/>
    </row>
    <row r="11" spans="1:6">
      <c r="A11" s="5" t="s">
        <v>31</v>
      </c>
      <c r="B11" s="4" t="s">
        <v>32</v>
      </c>
      <c r="C11" s="4">
        <v>6.7</v>
      </c>
      <c r="D11" s="4" t="s">
        <v>33</v>
      </c>
      <c r="E11" s="4">
        <v>786.44</v>
      </c>
      <c r="F11" s="4">
        <f t="shared" ref="F11:F15" si="1">C11*E11</f>
        <v>5269.1480000000001</v>
      </c>
    </row>
    <row r="12" spans="1:6">
      <c r="A12" s="5" t="s">
        <v>34</v>
      </c>
      <c r="B12" s="4" t="s">
        <v>81</v>
      </c>
      <c r="C12" s="4">
        <v>7.79</v>
      </c>
      <c r="D12" s="4" t="s">
        <v>33</v>
      </c>
      <c r="E12" s="4">
        <v>319.88</v>
      </c>
      <c r="F12" s="4">
        <f t="shared" si="1"/>
        <v>2491.8652000000002</v>
      </c>
    </row>
    <row r="13" spans="1:6">
      <c r="A13" s="5" t="s">
        <v>82</v>
      </c>
      <c r="B13" s="4" t="s">
        <v>55</v>
      </c>
      <c r="C13" s="4">
        <v>12.77</v>
      </c>
      <c r="D13" s="4" t="s">
        <v>33</v>
      </c>
      <c r="E13" s="4">
        <v>721.18</v>
      </c>
      <c r="F13" s="4">
        <f>C13*E13</f>
        <v>9209.4685999999983</v>
      </c>
    </row>
    <row r="14" spans="1:6">
      <c r="A14" s="5" t="s">
        <v>83</v>
      </c>
      <c r="B14" s="4" t="s">
        <v>35</v>
      </c>
      <c r="C14" s="4">
        <v>13.4</v>
      </c>
      <c r="D14" s="4" t="s">
        <v>33</v>
      </c>
      <c r="E14" s="4">
        <v>436.52</v>
      </c>
      <c r="F14" s="4">
        <f>C14*E14</f>
        <v>5849.3679999999995</v>
      </c>
    </row>
    <row r="15" spans="1:6">
      <c r="A15" s="5" t="s">
        <v>94</v>
      </c>
      <c r="B15" s="4" t="s">
        <v>85</v>
      </c>
      <c r="C15" s="4">
        <v>23.36</v>
      </c>
      <c r="D15" s="4" t="s">
        <v>33</v>
      </c>
      <c r="E15" s="4">
        <v>177.1</v>
      </c>
      <c r="F15" s="4">
        <f t="shared" si="1"/>
        <v>4137.0559999999996</v>
      </c>
    </row>
    <row r="16" spans="1:6">
      <c r="A16" s="4"/>
      <c r="B16" s="4"/>
      <c r="C16" s="4"/>
      <c r="D16" s="4"/>
      <c r="E16" s="4" t="s">
        <v>42</v>
      </c>
      <c r="F16" s="4">
        <f>SUM(F5:F15)</f>
        <v>129416.57699999999</v>
      </c>
    </row>
    <row r="17" spans="1:6" ht="30">
      <c r="A17" s="5"/>
      <c r="B17" s="6"/>
      <c r="C17" s="7"/>
      <c r="D17" s="3"/>
      <c r="E17" s="4" t="s">
        <v>43</v>
      </c>
      <c r="F17" s="4">
        <f>F16*12/100</f>
        <v>15529.989239999999</v>
      </c>
    </row>
    <row r="18" spans="1:6">
      <c r="A18" s="5"/>
      <c r="B18" s="6"/>
      <c r="C18" s="7"/>
      <c r="D18" s="3"/>
      <c r="E18" s="4"/>
      <c r="F18" s="4">
        <f>F17+F16</f>
        <v>144946.56623999999</v>
      </c>
    </row>
    <row r="19" spans="1:6" ht="30">
      <c r="A19" s="5"/>
      <c r="B19" s="6"/>
      <c r="C19" s="7"/>
      <c r="D19" s="3"/>
      <c r="E19" s="4" t="s">
        <v>44</v>
      </c>
      <c r="F19" s="4">
        <f>F18*1/100</f>
        <v>1449.4656623999999</v>
      </c>
    </row>
    <row r="20" spans="1:6">
      <c r="A20" s="5"/>
      <c r="B20" s="6"/>
      <c r="C20" s="7"/>
      <c r="D20" s="3"/>
      <c r="E20" s="4" t="s">
        <v>42</v>
      </c>
      <c r="F20" s="4">
        <f>F19+F18</f>
        <v>146396.03190239999</v>
      </c>
    </row>
  </sheetData>
  <mergeCells count="3">
    <mergeCell ref="A1:F1"/>
    <mergeCell ref="A2:F2"/>
    <mergeCell ref="A3:F3"/>
  </mergeCell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62.25" customHeight="1">
      <c r="A3" s="112" t="s">
        <v>436</v>
      </c>
      <c r="B3" s="112"/>
      <c r="C3" s="112"/>
      <c r="D3" s="112"/>
      <c r="E3" s="112"/>
      <c r="F3" s="112"/>
    </row>
    <row r="4" spans="1:6">
      <c r="A4" s="2" t="s">
        <v>3</v>
      </c>
      <c r="B4" s="2" t="s">
        <v>4</v>
      </c>
      <c r="C4" s="2" t="s">
        <v>5</v>
      </c>
      <c r="D4" s="2" t="s">
        <v>6</v>
      </c>
      <c r="E4" s="2" t="s">
        <v>7</v>
      </c>
      <c r="F4" s="2" t="s">
        <v>8</v>
      </c>
    </row>
    <row r="5" spans="1:6" ht="120">
      <c r="A5" s="14" t="s">
        <v>87</v>
      </c>
      <c r="B5" s="4" t="s">
        <v>63</v>
      </c>
      <c r="C5" s="4">
        <v>36.340000000000003</v>
      </c>
      <c r="D5" s="4" t="s">
        <v>33</v>
      </c>
      <c r="E5" s="4">
        <v>139.58000000000001</v>
      </c>
      <c r="F5" s="4">
        <f t="shared" ref="F5:F12" si="0">C5*E5</f>
        <v>5072.3372000000008</v>
      </c>
    </row>
    <row r="6" spans="1:6" ht="105">
      <c r="A6" s="4" t="s">
        <v>88</v>
      </c>
      <c r="B6" s="4" t="s">
        <v>65</v>
      </c>
      <c r="C6" s="4">
        <v>3.3</v>
      </c>
      <c r="D6" s="4" t="s">
        <v>33</v>
      </c>
      <c r="E6" s="4">
        <v>415.58</v>
      </c>
      <c r="F6" s="4">
        <f t="shared" si="0"/>
        <v>1371.414</v>
      </c>
    </row>
    <row r="7" spans="1:6" ht="90">
      <c r="A7" s="4" t="s">
        <v>89</v>
      </c>
      <c r="B7" s="4" t="s">
        <v>67</v>
      </c>
      <c r="C7" s="4">
        <v>5.55</v>
      </c>
      <c r="D7" s="4" t="s">
        <v>33</v>
      </c>
      <c r="E7" s="4">
        <v>1438.96</v>
      </c>
      <c r="F7" s="4">
        <f t="shared" si="0"/>
        <v>7986.2280000000001</v>
      </c>
    </row>
    <row r="8" spans="1:6" ht="60">
      <c r="A8" s="12" t="s">
        <v>162</v>
      </c>
      <c r="B8" s="4" t="s">
        <v>69</v>
      </c>
      <c r="C8" s="13">
        <v>14.32</v>
      </c>
      <c r="D8" s="3" t="s">
        <v>33</v>
      </c>
      <c r="E8" s="7">
        <v>5891.97</v>
      </c>
      <c r="F8" s="13">
        <f t="shared" si="0"/>
        <v>84373.010399999999</v>
      </c>
    </row>
    <row r="9" spans="1:6" ht="120">
      <c r="A9" s="12" t="s">
        <v>437</v>
      </c>
      <c r="B9" s="4" t="s">
        <v>71</v>
      </c>
      <c r="C9" s="13">
        <v>6.93</v>
      </c>
      <c r="D9" s="3" t="s">
        <v>33</v>
      </c>
      <c r="E9" s="7">
        <v>6092.63</v>
      </c>
      <c r="F9" s="13">
        <f t="shared" si="0"/>
        <v>42221.925900000002</v>
      </c>
    </row>
    <row r="10" spans="1:6" ht="105">
      <c r="A10" s="4" t="s">
        <v>327</v>
      </c>
      <c r="B10" s="4" t="s">
        <v>73</v>
      </c>
      <c r="C10" s="4">
        <v>0.93</v>
      </c>
      <c r="D10" s="4" t="s">
        <v>74</v>
      </c>
      <c r="E10" s="4">
        <v>79086.94</v>
      </c>
      <c r="F10" s="4">
        <f t="shared" si="0"/>
        <v>73550.854200000002</v>
      </c>
    </row>
    <row r="11" spans="1:6" ht="105">
      <c r="A11" s="12" t="s">
        <v>291</v>
      </c>
      <c r="B11" s="4" t="s">
        <v>76</v>
      </c>
      <c r="C11" s="13">
        <v>1.1299999999999999</v>
      </c>
      <c r="D11" s="3" t="s">
        <v>74</v>
      </c>
      <c r="E11" s="7">
        <v>77259.94</v>
      </c>
      <c r="F11" s="13">
        <f t="shared" si="0"/>
        <v>87303.732199999999</v>
      </c>
    </row>
    <row r="12" spans="1:6" ht="45">
      <c r="A12" s="14" t="s">
        <v>107</v>
      </c>
      <c r="B12" s="16" t="s">
        <v>93</v>
      </c>
      <c r="C12" s="13">
        <v>104.72</v>
      </c>
      <c r="D12" s="14" t="s">
        <v>52</v>
      </c>
      <c r="E12" s="13">
        <v>184.61</v>
      </c>
      <c r="F12" s="4">
        <f t="shared" si="0"/>
        <v>19332.359200000003</v>
      </c>
    </row>
    <row r="13" spans="1:6">
      <c r="A13" s="3">
        <v>9</v>
      </c>
      <c r="B13" s="4" t="s">
        <v>30</v>
      </c>
      <c r="C13" s="4"/>
      <c r="D13" s="4"/>
      <c r="E13" s="4"/>
      <c r="F13" s="4"/>
    </row>
    <row r="14" spans="1:6">
      <c r="A14" s="5" t="s">
        <v>79</v>
      </c>
      <c r="B14" s="4" t="s">
        <v>265</v>
      </c>
      <c r="C14" s="4">
        <v>9.14</v>
      </c>
      <c r="D14" s="4" t="s">
        <v>33</v>
      </c>
      <c r="E14" s="4">
        <v>695.72</v>
      </c>
      <c r="F14" s="13">
        <f t="shared" ref="F14:F18" si="1">C14*E14</f>
        <v>6358.8808000000008</v>
      </c>
    </row>
    <row r="15" spans="1:6">
      <c r="A15" s="5" t="s">
        <v>80</v>
      </c>
      <c r="B15" s="4" t="s">
        <v>430</v>
      </c>
      <c r="C15" s="4">
        <v>3.3</v>
      </c>
      <c r="D15" s="4" t="s">
        <v>33</v>
      </c>
      <c r="E15" s="4">
        <v>384.68</v>
      </c>
      <c r="F15" s="13">
        <f t="shared" si="1"/>
        <v>1269.444</v>
      </c>
    </row>
    <row r="16" spans="1:6">
      <c r="A16" s="5" t="s">
        <v>82</v>
      </c>
      <c r="B16" s="4" t="s">
        <v>270</v>
      </c>
      <c r="C16" s="4">
        <v>5.55</v>
      </c>
      <c r="D16" s="4" t="s">
        <v>33</v>
      </c>
      <c r="E16" s="4">
        <v>626.49</v>
      </c>
      <c r="F16" s="13">
        <f t="shared" si="1"/>
        <v>3477.0194999999999</v>
      </c>
    </row>
    <row r="17" spans="1:6">
      <c r="A17" s="5" t="s">
        <v>83</v>
      </c>
      <c r="B17" s="4" t="s">
        <v>271</v>
      </c>
      <c r="C17" s="4">
        <v>18.28</v>
      </c>
      <c r="D17" s="4" t="s">
        <v>33</v>
      </c>
      <c r="E17" s="4">
        <v>345.8</v>
      </c>
      <c r="F17" s="13">
        <f t="shared" si="1"/>
        <v>6321.2240000000002</v>
      </c>
    </row>
    <row r="18" spans="1:6">
      <c r="A18" s="5" t="s">
        <v>84</v>
      </c>
      <c r="B18" s="4" t="s">
        <v>85</v>
      </c>
      <c r="C18" s="4">
        <v>36.340000000000003</v>
      </c>
      <c r="D18" s="4" t="s">
        <v>33</v>
      </c>
      <c r="E18" s="4">
        <v>177.1</v>
      </c>
      <c r="F18" s="13">
        <f t="shared" si="1"/>
        <v>6435.8140000000003</v>
      </c>
    </row>
    <row r="19" spans="1:6">
      <c r="A19" s="4"/>
      <c r="B19" s="4"/>
      <c r="C19" s="4"/>
      <c r="D19" s="4"/>
      <c r="E19" s="4" t="s">
        <v>42</v>
      </c>
      <c r="F19" s="4">
        <f>SUM(F5:F18)</f>
        <v>345074.24340000004</v>
      </c>
    </row>
    <row r="20" spans="1:6" ht="30">
      <c r="A20" s="5"/>
      <c r="B20" s="6"/>
      <c r="C20" s="7"/>
      <c r="D20" s="3"/>
      <c r="E20" s="4" t="s">
        <v>43</v>
      </c>
      <c r="F20" s="4">
        <f>F19*12/100</f>
        <v>41408.909208000005</v>
      </c>
    </row>
    <row r="21" spans="1:6">
      <c r="A21" s="5"/>
      <c r="B21" s="6"/>
      <c r="C21" s="7"/>
      <c r="D21" s="3"/>
      <c r="E21" s="4"/>
      <c r="F21" s="4">
        <f>F20+F19</f>
        <v>386483.15260800003</v>
      </c>
    </row>
    <row r="22" spans="1:6" ht="30">
      <c r="A22" s="5"/>
      <c r="B22" s="6"/>
      <c r="C22" s="7"/>
      <c r="D22" s="3"/>
      <c r="E22" s="4" t="s">
        <v>44</v>
      </c>
      <c r="F22" s="4">
        <f>F21*1/100</f>
        <v>3864.8315260800005</v>
      </c>
    </row>
    <row r="23" spans="1:6">
      <c r="A23" s="5"/>
      <c r="B23" s="6"/>
      <c r="C23" s="7"/>
      <c r="D23" s="3"/>
      <c r="E23" s="4" t="s">
        <v>42</v>
      </c>
      <c r="F23" s="4">
        <f>F22+F21</f>
        <v>390347.98413408</v>
      </c>
    </row>
  </sheetData>
  <mergeCells count="3">
    <mergeCell ref="A1:F1"/>
    <mergeCell ref="A2:F2"/>
    <mergeCell ref="A3:F3"/>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9.25" customHeight="1">
      <c r="A3" s="109" t="s">
        <v>438</v>
      </c>
      <c r="B3" s="110"/>
      <c r="C3" s="110"/>
      <c r="D3" s="110"/>
      <c r="E3" s="110"/>
      <c r="F3" s="111"/>
    </row>
    <row r="4" spans="1:6">
      <c r="A4" s="2" t="s">
        <v>3</v>
      </c>
      <c r="B4" s="2" t="s">
        <v>4</v>
      </c>
      <c r="C4" s="2" t="s">
        <v>5</v>
      </c>
      <c r="D4" s="2" t="s">
        <v>6</v>
      </c>
      <c r="E4" s="2" t="s">
        <v>7</v>
      </c>
      <c r="F4" s="2" t="s">
        <v>8</v>
      </c>
    </row>
    <row r="5" spans="1:6" ht="30">
      <c r="A5" s="14">
        <v>1</v>
      </c>
      <c r="B5" s="4" t="s">
        <v>46</v>
      </c>
      <c r="C5" s="4">
        <v>1</v>
      </c>
      <c r="D5" s="4" t="s">
        <v>47</v>
      </c>
      <c r="E5" s="4">
        <v>330.4</v>
      </c>
      <c r="F5" s="4">
        <f>C5*E5</f>
        <v>330.4</v>
      </c>
    </row>
    <row r="6" spans="1:6" ht="78.75">
      <c r="A6" s="3" t="s">
        <v>439</v>
      </c>
      <c r="B6" s="55" t="s">
        <v>440</v>
      </c>
      <c r="C6" s="4">
        <v>1.24</v>
      </c>
      <c r="D6" s="3" t="s">
        <v>33</v>
      </c>
      <c r="E6" s="4">
        <v>878.79</v>
      </c>
      <c r="F6" s="4">
        <f t="shared" ref="F6" si="0">ROUND(E6*C6,2)</f>
        <v>1089.7</v>
      </c>
    </row>
    <row r="7" spans="1:6" ht="120">
      <c r="A7" s="14" t="s">
        <v>441</v>
      </c>
      <c r="B7" s="4" t="s">
        <v>63</v>
      </c>
      <c r="C7" s="2">
        <v>74.349999999999994</v>
      </c>
      <c r="D7" s="3" t="s">
        <v>33</v>
      </c>
      <c r="E7" s="13">
        <v>153.84</v>
      </c>
      <c r="F7" s="57">
        <f t="shared" ref="F7:F14" si="1">C7*E7</f>
        <v>11438.003999999999</v>
      </c>
    </row>
    <row r="8" spans="1:6" ht="105">
      <c r="A8" s="14" t="s">
        <v>64</v>
      </c>
      <c r="B8" s="4" t="s">
        <v>65</v>
      </c>
      <c r="C8" s="57">
        <v>6.96</v>
      </c>
      <c r="D8" s="3" t="s">
        <v>33</v>
      </c>
      <c r="E8" s="13">
        <v>415.58</v>
      </c>
      <c r="F8" s="57">
        <f t="shared" si="1"/>
        <v>2892.4367999999999</v>
      </c>
    </row>
    <row r="9" spans="1:6" ht="90">
      <c r="A9" s="14" t="s">
        <v>66</v>
      </c>
      <c r="B9" s="4" t="s">
        <v>67</v>
      </c>
      <c r="C9" s="2">
        <v>11.6</v>
      </c>
      <c r="D9" s="5" t="s">
        <v>33</v>
      </c>
      <c r="E9" s="13">
        <v>1336.28</v>
      </c>
      <c r="F9" s="57">
        <f t="shared" si="1"/>
        <v>15500.848</v>
      </c>
    </row>
    <row r="10" spans="1:6" ht="60">
      <c r="A10" s="14" t="s">
        <v>68</v>
      </c>
      <c r="B10" s="4" t="s">
        <v>105</v>
      </c>
      <c r="C10" s="13">
        <v>29.52</v>
      </c>
      <c r="D10" s="5" t="s">
        <v>33</v>
      </c>
      <c r="E10" s="13">
        <v>5891.97</v>
      </c>
      <c r="F10" s="4">
        <f t="shared" si="1"/>
        <v>173930.95440000002</v>
      </c>
    </row>
    <row r="11" spans="1:6" ht="90">
      <c r="A11" s="14" t="s">
        <v>70</v>
      </c>
      <c r="B11" s="4" t="s">
        <v>106</v>
      </c>
      <c r="C11" s="13">
        <v>14.56</v>
      </c>
      <c r="D11" s="3" t="s">
        <v>33</v>
      </c>
      <c r="E11" s="13">
        <v>6092.63</v>
      </c>
      <c r="F11" s="4">
        <f t="shared" si="1"/>
        <v>88708.692800000004</v>
      </c>
    </row>
    <row r="12" spans="1:6" ht="45">
      <c r="A12" s="4" t="s">
        <v>107</v>
      </c>
      <c r="B12" s="4" t="s">
        <v>93</v>
      </c>
      <c r="C12" s="4">
        <v>217.35</v>
      </c>
      <c r="D12" s="4" t="s">
        <v>52</v>
      </c>
      <c r="E12" s="4">
        <v>184.61</v>
      </c>
      <c r="F12" s="4">
        <f t="shared" si="1"/>
        <v>40124.983500000002</v>
      </c>
    </row>
    <row r="13" spans="1:6" ht="105">
      <c r="A13" s="4" t="s">
        <v>108</v>
      </c>
      <c r="B13" s="4" t="s">
        <v>73</v>
      </c>
      <c r="C13" s="4">
        <v>2.35</v>
      </c>
      <c r="D13" s="4" t="s">
        <v>74</v>
      </c>
      <c r="E13" s="4">
        <v>79086.94</v>
      </c>
      <c r="F13" s="4">
        <f t="shared" si="1"/>
        <v>185854.30900000001</v>
      </c>
    </row>
    <row r="14" spans="1:6" ht="120">
      <c r="A14" s="4" t="s">
        <v>109</v>
      </c>
      <c r="B14" s="4" t="s">
        <v>110</v>
      </c>
      <c r="C14" s="4">
        <v>1.41</v>
      </c>
      <c r="D14" s="4" t="s">
        <v>74</v>
      </c>
      <c r="E14" s="4">
        <v>77259.94</v>
      </c>
      <c r="F14" s="4">
        <f t="shared" si="1"/>
        <v>108936.5154</v>
      </c>
    </row>
    <row r="15" spans="1:6">
      <c r="A15" s="5">
        <v>11</v>
      </c>
      <c r="B15" s="6" t="s">
        <v>30</v>
      </c>
      <c r="C15" s="2"/>
      <c r="D15" s="3"/>
      <c r="E15" s="7"/>
      <c r="F15" s="57"/>
    </row>
    <row r="16" spans="1:6">
      <c r="A16" s="5" t="s">
        <v>31</v>
      </c>
      <c r="B16" s="4" t="s">
        <v>265</v>
      </c>
      <c r="C16" s="4">
        <v>18.96</v>
      </c>
      <c r="D16" s="4" t="s">
        <v>33</v>
      </c>
      <c r="E16" s="4">
        <v>790.67</v>
      </c>
      <c r="F16" s="4">
        <f t="shared" ref="F16:F20" si="2">C16*E16</f>
        <v>14991.1032</v>
      </c>
    </row>
    <row r="17" spans="1:6">
      <c r="A17" s="5" t="s">
        <v>34</v>
      </c>
      <c r="B17" s="4" t="s">
        <v>269</v>
      </c>
      <c r="C17" s="4">
        <v>6.96</v>
      </c>
      <c r="D17" s="4" t="s">
        <v>33</v>
      </c>
      <c r="E17" s="4">
        <v>437.55</v>
      </c>
      <c r="F17" s="4">
        <f t="shared" si="2"/>
        <v>3045.348</v>
      </c>
    </row>
    <row r="18" spans="1:6">
      <c r="A18" s="5" t="s">
        <v>36</v>
      </c>
      <c r="B18" s="4" t="s">
        <v>270</v>
      </c>
      <c r="C18" s="4">
        <v>11.6</v>
      </c>
      <c r="D18" s="4" t="s">
        <v>33</v>
      </c>
      <c r="E18" s="4">
        <v>712.09</v>
      </c>
      <c r="F18" s="4">
        <f t="shared" si="2"/>
        <v>8260.2440000000006</v>
      </c>
    </row>
    <row r="19" spans="1:6">
      <c r="A19" s="5" t="s">
        <v>39</v>
      </c>
      <c r="B19" s="4" t="s">
        <v>271</v>
      </c>
      <c r="C19" s="4">
        <v>37.909999999999997</v>
      </c>
      <c r="D19" s="4" t="s">
        <v>33</v>
      </c>
      <c r="E19" s="4">
        <v>393.4</v>
      </c>
      <c r="F19" s="4">
        <f t="shared" si="2"/>
        <v>14913.793999999998</v>
      </c>
    </row>
    <row r="20" spans="1:6">
      <c r="A20" s="5" t="s">
        <v>94</v>
      </c>
      <c r="B20" s="4" t="s">
        <v>85</v>
      </c>
      <c r="C20" s="4">
        <v>74.349999999999994</v>
      </c>
      <c r="D20" s="4" t="s">
        <v>33</v>
      </c>
      <c r="E20" s="4">
        <v>177.1</v>
      </c>
      <c r="F20" s="4">
        <f t="shared" si="2"/>
        <v>13167.384999999998</v>
      </c>
    </row>
    <row r="21" spans="1:6" ht="15.75">
      <c r="A21" s="5"/>
      <c r="B21" s="6"/>
      <c r="C21" s="7"/>
      <c r="D21" s="3"/>
      <c r="E21" s="7" t="s">
        <v>42</v>
      </c>
      <c r="F21" s="66">
        <f>SUM(F7:F20)</f>
        <v>681764.61810000008</v>
      </c>
    </row>
    <row r="22" spans="1:6" ht="30">
      <c r="A22" s="5"/>
      <c r="B22" s="6"/>
      <c r="C22" s="7"/>
      <c r="D22" s="3"/>
      <c r="E22" s="4" t="s">
        <v>43</v>
      </c>
      <c r="F22" s="4">
        <f>F21*12/100</f>
        <v>81811.754172000015</v>
      </c>
    </row>
    <row r="23" spans="1:6">
      <c r="A23" s="5"/>
      <c r="B23" s="6"/>
      <c r="C23" s="7"/>
      <c r="D23" s="3"/>
      <c r="E23" s="4"/>
      <c r="F23" s="4">
        <f>F22+F21</f>
        <v>763576.37227200007</v>
      </c>
    </row>
    <row r="24" spans="1:6" ht="30">
      <c r="A24" s="5"/>
      <c r="B24" s="6"/>
      <c r="C24" s="7"/>
      <c r="D24" s="3"/>
      <c r="E24" s="4" t="s">
        <v>44</v>
      </c>
      <c r="F24" s="4">
        <f>F23*1/100</f>
        <v>7635.7637227200003</v>
      </c>
    </row>
    <row r="25" spans="1:6">
      <c r="A25" s="5"/>
      <c r="B25" s="6"/>
      <c r="C25" s="7"/>
      <c r="D25" s="3"/>
      <c r="E25" s="4" t="s">
        <v>56</v>
      </c>
      <c r="F25" s="4">
        <f>F24+F23</f>
        <v>771212.13599472004</v>
      </c>
    </row>
  </sheetData>
  <mergeCells count="3">
    <mergeCell ref="A1:F1"/>
    <mergeCell ref="A2:F2"/>
    <mergeCell ref="A3:F3"/>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9.5" customHeight="1">
      <c r="A3" s="112" t="s">
        <v>442</v>
      </c>
      <c r="B3" s="112"/>
      <c r="C3" s="112"/>
      <c r="D3" s="112"/>
      <c r="E3" s="112"/>
      <c r="F3" s="112"/>
    </row>
    <row r="4" spans="1:6">
      <c r="A4" s="2" t="s">
        <v>3</v>
      </c>
      <c r="B4" s="2" t="s">
        <v>4</v>
      </c>
      <c r="C4" s="2" t="s">
        <v>5</v>
      </c>
      <c r="D4" s="2" t="s">
        <v>6</v>
      </c>
      <c r="E4" s="2" t="s">
        <v>7</v>
      </c>
      <c r="F4" s="2" t="s">
        <v>8</v>
      </c>
    </row>
    <row r="5" spans="1:6" ht="30">
      <c r="A5" s="14">
        <v>1</v>
      </c>
      <c r="B5" s="4" t="s">
        <v>46</v>
      </c>
      <c r="C5" s="4">
        <v>1</v>
      </c>
      <c r="D5" s="4" t="s">
        <v>47</v>
      </c>
      <c r="E5" s="4">
        <v>330.4</v>
      </c>
      <c r="F5" s="4">
        <f>C5*E5</f>
        <v>330.4</v>
      </c>
    </row>
    <row r="6" spans="1:6" ht="120">
      <c r="A6" s="14" t="s">
        <v>102</v>
      </c>
      <c r="B6" s="4" t="s">
        <v>63</v>
      </c>
      <c r="C6" s="4">
        <v>42.85</v>
      </c>
      <c r="D6" s="4" t="s">
        <v>33</v>
      </c>
      <c r="E6" s="4">
        <v>153.84</v>
      </c>
      <c r="F6" s="4">
        <f t="shared" ref="F6:F10" si="0">C6*E6</f>
        <v>6592.0440000000008</v>
      </c>
    </row>
    <row r="7" spans="1:6" ht="105">
      <c r="A7" s="4" t="s">
        <v>97</v>
      </c>
      <c r="B7" s="4" t="s">
        <v>65</v>
      </c>
      <c r="C7" s="4">
        <v>21.42</v>
      </c>
      <c r="D7" s="4" t="s">
        <v>33</v>
      </c>
      <c r="E7" s="4">
        <v>415.58</v>
      </c>
      <c r="F7" s="4">
        <f t="shared" si="0"/>
        <v>8901.7236000000012</v>
      </c>
    </row>
    <row r="8" spans="1:6" ht="90">
      <c r="A8" s="4" t="s">
        <v>98</v>
      </c>
      <c r="B8" s="4" t="s">
        <v>67</v>
      </c>
      <c r="C8" s="4">
        <v>35.71</v>
      </c>
      <c r="D8" s="4" t="s">
        <v>33</v>
      </c>
      <c r="E8" s="4">
        <v>1336.28</v>
      </c>
      <c r="F8" s="4">
        <f t="shared" si="0"/>
        <v>47718.558799999999</v>
      </c>
    </row>
    <row r="9" spans="1:6" ht="135">
      <c r="A9" s="4" t="s">
        <v>99</v>
      </c>
      <c r="B9" s="4" t="s">
        <v>91</v>
      </c>
      <c r="C9" s="4">
        <v>42.85</v>
      </c>
      <c r="D9" s="4" t="s">
        <v>33</v>
      </c>
      <c r="E9" s="4">
        <v>4858.76</v>
      </c>
      <c r="F9" s="4">
        <f t="shared" si="0"/>
        <v>208197.86600000001</v>
      </c>
    </row>
    <row r="10" spans="1:6" ht="45">
      <c r="A10" s="4" t="s">
        <v>100</v>
      </c>
      <c r="B10" s="4" t="s">
        <v>93</v>
      </c>
      <c r="C10" s="4">
        <v>30.39</v>
      </c>
      <c r="D10" s="4" t="s">
        <v>52</v>
      </c>
      <c r="E10" s="4">
        <v>184.61</v>
      </c>
      <c r="F10" s="4">
        <f t="shared" si="0"/>
        <v>5610.2979000000005</v>
      </c>
    </row>
    <row r="11" spans="1:6">
      <c r="A11" s="3">
        <v>7</v>
      </c>
      <c r="B11" s="4" t="s">
        <v>30</v>
      </c>
      <c r="C11" s="4"/>
      <c r="D11" s="4"/>
      <c r="E11" s="4"/>
      <c r="F11" s="4"/>
    </row>
    <row r="12" spans="1:6">
      <c r="A12" s="5" t="s">
        <v>31</v>
      </c>
      <c r="B12" s="4" t="s">
        <v>265</v>
      </c>
      <c r="C12" s="4">
        <v>18.43</v>
      </c>
      <c r="D12" s="4" t="s">
        <v>33</v>
      </c>
      <c r="E12" s="4">
        <v>790.67</v>
      </c>
      <c r="F12" s="4">
        <f t="shared" ref="F12:F16" si="1">C12*E12</f>
        <v>14572.048099999998</v>
      </c>
    </row>
    <row r="13" spans="1:6">
      <c r="A13" s="5" t="s">
        <v>34</v>
      </c>
      <c r="B13" s="4" t="s">
        <v>269</v>
      </c>
      <c r="C13" s="4">
        <v>21.42</v>
      </c>
      <c r="D13" s="4" t="s">
        <v>33</v>
      </c>
      <c r="E13" s="4">
        <v>437.55</v>
      </c>
      <c r="F13" s="4">
        <f t="shared" si="1"/>
        <v>9372.3210000000017</v>
      </c>
    </row>
    <row r="14" spans="1:6">
      <c r="A14" s="5" t="s">
        <v>36</v>
      </c>
      <c r="B14" s="4" t="s">
        <v>270</v>
      </c>
      <c r="C14" s="4">
        <v>35.71</v>
      </c>
      <c r="D14" s="4" t="s">
        <v>33</v>
      </c>
      <c r="E14" s="4">
        <v>712.09</v>
      </c>
      <c r="F14" s="4">
        <f t="shared" si="1"/>
        <v>25428.733900000003</v>
      </c>
    </row>
    <row r="15" spans="1:6">
      <c r="A15" s="5" t="s">
        <v>39</v>
      </c>
      <c r="B15" s="4" t="s">
        <v>271</v>
      </c>
      <c r="C15" s="4">
        <v>36.85</v>
      </c>
      <c r="D15" s="4" t="s">
        <v>33</v>
      </c>
      <c r="E15" s="4">
        <v>393.4</v>
      </c>
      <c r="F15" s="4">
        <f t="shared" si="1"/>
        <v>14496.789999999999</v>
      </c>
    </row>
    <row r="16" spans="1:6">
      <c r="A16" s="5" t="s">
        <v>94</v>
      </c>
      <c r="B16" s="4" t="s">
        <v>85</v>
      </c>
      <c r="C16" s="4">
        <v>42.85</v>
      </c>
      <c r="D16" s="4" t="s">
        <v>33</v>
      </c>
      <c r="E16" s="4">
        <v>177.1</v>
      </c>
      <c r="F16" s="4">
        <f t="shared" si="1"/>
        <v>7588.7349999999997</v>
      </c>
    </row>
    <row r="17" spans="1:6">
      <c r="A17" s="4"/>
      <c r="B17" s="4"/>
      <c r="C17" s="4"/>
      <c r="D17" s="4"/>
      <c r="E17" s="4" t="s">
        <v>42</v>
      </c>
      <c r="F17" s="4">
        <f>SUM(F5:F16)</f>
        <v>348809.5183</v>
      </c>
    </row>
    <row r="18" spans="1:6" ht="30">
      <c r="A18" s="5"/>
      <c r="B18" s="6"/>
      <c r="C18" s="7"/>
      <c r="D18" s="3"/>
      <c r="E18" s="4" t="s">
        <v>43</v>
      </c>
      <c r="F18" s="4">
        <f>F17*12/100</f>
        <v>41857.142196000001</v>
      </c>
    </row>
    <row r="19" spans="1:6">
      <c r="A19" s="5"/>
      <c r="B19" s="6"/>
      <c r="C19" s="7"/>
      <c r="D19" s="3"/>
      <c r="E19" s="4"/>
      <c r="F19" s="4">
        <f>F18+F17</f>
        <v>390666.66049599997</v>
      </c>
    </row>
    <row r="20" spans="1:6" ht="30">
      <c r="A20" s="5"/>
      <c r="B20" s="6"/>
      <c r="C20" s="7"/>
      <c r="D20" s="3"/>
      <c r="E20" s="4" t="s">
        <v>44</v>
      </c>
      <c r="F20" s="4">
        <f>F19*1/100</f>
        <v>3906.6666049599999</v>
      </c>
    </row>
    <row r="21" spans="1:6">
      <c r="A21" s="5"/>
      <c r="B21" s="6"/>
      <c r="C21" s="7"/>
      <c r="D21" s="3"/>
      <c r="E21" s="4" t="s">
        <v>56</v>
      </c>
      <c r="F21" s="4">
        <f>F20+F19</f>
        <v>394573.32710095996</v>
      </c>
    </row>
  </sheetData>
  <mergeCells count="3">
    <mergeCell ref="A1:F1"/>
    <mergeCell ref="A2:F2"/>
    <mergeCell ref="A3:F3"/>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G22"/>
  <sheetViews>
    <sheetView topLeftCell="A16"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7" width="9.140625"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48" customHeight="1">
      <c r="A3" s="112" t="s">
        <v>443</v>
      </c>
      <c r="B3" s="112"/>
      <c r="C3" s="112"/>
      <c r="D3" s="112"/>
      <c r="E3" s="112"/>
      <c r="F3" s="112"/>
    </row>
    <row r="4" spans="1:7">
      <c r="A4" s="2" t="s">
        <v>3</v>
      </c>
      <c r="B4" s="2" t="s">
        <v>4</v>
      </c>
      <c r="C4" s="2" t="s">
        <v>5</v>
      </c>
      <c r="D4" s="2" t="s">
        <v>6</v>
      </c>
      <c r="E4" s="2" t="s">
        <v>7</v>
      </c>
      <c r="F4" s="2" t="s">
        <v>8</v>
      </c>
    </row>
    <row r="5" spans="1:7" ht="75">
      <c r="A5" s="14" t="s">
        <v>267</v>
      </c>
      <c r="B5" s="4" t="s">
        <v>376</v>
      </c>
      <c r="C5" s="13">
        <v>27.62</v>
      </c>
      <c r="D5" s="3" t="s">
        <v>33</v>
      </c>
      <c r="E5" s="13">
        <v>153.84</v>
      </c>
      <c r="F5" s="4">
        <f>C5*E5</f>
        <v>4249.0608000000002</v>
      </c>
      <c r="G5" s="1">
        <v>4247</v>
      </c>
    </row>
    <row r="6" spans="1:7" ht="105">
      <c r="A6" s="14" t="s">
        <v>377</v>
      </c>
      <c r="B6" s="4" t="s">
        <v>65</v>
      </c>
      <c r="C6" s="13">
        <f t="shared" ref="C6:C16" si="0">G6/E6</f>
        <v>1.0611675249049521</v>
      </c>
      <c r="D6" s="3" t="s">
        <v>33</v>
      </c>
      <c r="E6" s="13">
        <v>415.58</v>
      </c>
      <c r="F6" s="4">
        <f t="shared" ref="F6:F17" si="1">C6*E6</f>
        <v>441</v>
      </c>
      <c r="G6" s="1">
        <v>441</v>
      </c>
    </row>
    <row r="7" spans="1:7" ht="90">
      <c r="A7" s="14" t="s">
        <v>268</v>
      </c>
      <c r="B7" s="4" t="s">
        <v>67</v>
      </c>
      <c r="C7" s="13">
        <f t="shared" si="0"/>
        <v>1.7698386565689825</v>
      </c>
      <c r="D7" s="5" t="s">
        <v>33</v>
      </c>
      <c r="E7" s="13">
        <v>1336.28</v>
      </c>
      <c r="F7" s="4">
        <f t="shared" si="1"/>
        <v>2365</v>
      </c>
      <c r="G7" s="1">
        <v>2365</v>
      </c>
    </row>
    <row r="8" spans="1:7" ht="150">
      <c r="A8" s="14" t="s">
        <v>90</v>
      </c>
      <c r="B8" s="4" t="s">
        <v>91</v>
      </c>
      <c r="C8" s="13">
        <f t="shared" si="0"/>
        <v>2.6195984160567716</v>
      </c>
      <c r="D8" s="5" t="s">
        <v>33</v>
      </c>
      <c r="E8" s="13">
        <v>4858.76</v>
      </c>
      <c r="F8" s="4">
        <f t="shared" si="1"/>
        <v>12728</v>
      </c>
      <c r="G8" s="1">
        <v>12728</v>
      </c>
    </row>
    <row r="9" spans="1:7" ht="90">
      <c r="A9" s="4" t="s">
        <v>444</v>
      </c>
      <c r="B9" s="4" t="s">
        <v>311</v>
      </c>
      <c r="C9" s="13">
        <f t="shared" si="0"/>
        <v>27.881572230729962</v>
      </c>
      <c r="D9" s="4" t="s">
        <v>176</v>
      </c>
      <c r="E9" s="4">
        <v>293.85000000000002</v>
      </c>
      <c r="F9" s="4">
        <f t="shared" si="1"/>
        <v>8193</v>
      </c>
      <c r="G9" s="1">
        <v>8193</v>
      </c>
    </row>
    <row r="10" spans="1:7" ht="90">
      <c r="A10" s="14" t="s">
        <v>445</v>
      </c>
      <c r="B10" s="16" t="s">
        <v>397</v>
      </c>
      <c r="C10" s="13">
        <v>139.4</v>
      </c>
      <c r="D10" s="14" t="s">
        <v>33</v>
      </c>
      <c r="E10" s="13">
        <v>877.72</v>
      </c>
      <c r="F10" s="4">
        <f t="shared" si="1"/>
        <v>122354.16800000001</v>
      </c>
      <c r="G10" s="1">
        <v>11744</v>
      </c>
    </row>
    <row r="11" spans="1:7" ht="120">
      <c r="A11" s="4" t="s">
        <v>446</v>
      </c>
      <c r="B11" s="4" t="s">
        <v>309</v>
      </c>
      <c r="C11" s="13">
        <f t="shared" si="0"/>
        <v>7.2200030619772022</v>
      </c>
      <c r="D11" s="4" t="s">
        <v>159</v>
      </c>
      <c r="E11" s="4">
        <v>2873.96</v>
      </c>
      <c r="F11" s="4">
        <f t="shared" si="1"/>
        <v>20750</v>
      </c>
      <c r="G11" s="1">
        <v>20750</v>
      </c>
    </row>
    <row r="12" spans="1:7">
      <c r="A12" s="5">
        <v>8</v>
      </c>
      <c r="B12" s="6" t="s">
        <v>30</v>
      </c>
      <c r="C12" s="13"/>
      <c r="D12" s="3"/>
      <c r="E12" s="7"/>
      <c r="F12" s="4"/>
    </row>
    <row r="13" spans="1:7">
      <c r="A13" s="5" t="s">
        <v>31</v>
      </c>
      <c r="B13" s="4" t="s">
        <v>269</v>
      </c>
      <c r="C13" s="13">
        <f t="shared" si="0"/>
        <v>1.0604502342589419</v>
      </c>
      <c r="D13" s="4" t="s">
        <v>33</v>
      </c>
      <c r="E13" s="4">
        <v>437.55</v>
      </c>
      <c r="F13" s="4">
        <f t="shared" si="1"/>
        <v>464.00000000000006</v>
      </c>
      <c r="G13" s="1">
        <v>464</v>
      </c>
    </row>
    <row r="14" spans="1:7">
      <c r="A14" s="5" t="s">
        <v>34</v>
      </c>
      <c r="B14" s="4" t="s">
        <v>265</v>
      </c>
      <c r="C14" s="13">
        <f t="shared" si="0"/>
        <v>4.8250218169400636</v>
      </c>
      <c r="D14" s="4" t="s">
        <v>33</v>
      </c>
      <c r="E14" s="4">
        <v>790.67</v>
      </c>
      <c r="F14" s="4">
        <f t="shared" si="1"/>
        <v>3815</v>
      </c>
      <c r="G14" s="1">
        <v>3815</v>
      </c>
    </row>
    <row r="15" spans="1:7">
      <c r="A15" s="5" t="s">
        <v>36</v>
      </c>
      <c r="B15" s="4" t="s">
        <v>270</v>
      </c>
      <c r="C15" s="13">
        <f t="shared" si="0"/>
        <v>8.9904366021149009</v>
      </c>
      <c r="D15" s="4" t="s">
        <v>33</v>
      </c>
      <c r="E15" s="4">
        <v>712.09</v>
      </c>
      <c r="F15" s="4">
        <f t="shared" si="1"/>
        <v>6402</v>
      </c>
      <c r="G15" s="1">
        <v>6402</v>
      </c>
    </row>
    <row r="16" spans="1:7">
      <c r="A16" s="5" t="s">
        <v>39</v>
      </c>
      <c r="B16" s="4" t="s">
        <v>271</v>
      </c>
      <c r="C16" s="13">
        <f t="shared" si="0"/>
        <v>2.249618708693442</v>
      </c>
      <c r="D16" s="4" t="s">
        <v>33</v>
      </c>
      <c r="E16" s="4">
        <v>393.4</v>
      </c>
      <c r="F16" s="4">
        <f t="shared" si="1"/>
        <v>885</v>
      </c>
      <c r="G16" s="1">
        <v>885</v>
      </c>
    </row>
    <row r="17" spans="1:7">
      <c r="A17" s="5" t="s">
        <v>94</v>
      </c>
      <c r="B17" s="4" t="s">
        <v>85</v>
      </c>
      <c r="C17" s="13">
        <v>20.62</v>
      </c>
      <c r="D17" s="4" t="s">
        <v>33</v>
      </c>
      <c r="E17" s="4">
        <v>177.1</v>
      </c>
      <c r="F17" s="4">
        <f t="shared" si="1"/>
        <v>3651.8020000000001</v>
      </c>
      <c r="G17" s="1">
        <v>4891</v>
      </c>
    </row>
    <row r="18" spans="1:7">
      <c r="A18" s="5"/>
      <c r="B18" s="6"/>
      <c r="C18" s="7"/>
      <c r="D18" s="3"/>
      <c r="E18" s="7" t="s">
        <v>42</v>
      </c>
      <c r="F18" s="13">
        <f>SUM(F5:F17)</f>
        <v>186298.03080000001</v>
      </c>
    </row>
    <row r="19" spans="1:7" ht="30">
      <c r="A19" s="5"/>
      <c r="B19" s="6"/>
      <c r="C19" s="7"/>
      <c r="D19" s="3"/>
      <c r="E19" s="4" t="s">
        <v>43</v>
      </c>
      <c r="F19" s="4">
        <f>F18*12/100</f>
        <v>22355.763695999998</v>
      </c>
    </row>
    <row r="20" spans="1:7">
      <c r="A20" s="5"/>
      <c r="B20" s="6"/>
      <c r="C20" s="7"/>
      <c r="D20" s="3"/>
      <c r="E20" s="4"/>
      <c r="F20" s="4">
        <f>F19+F18</f>
        <v>208653.79449600002</v>
      </c>
    </row>
    <row r="21" spans="1:7" ht="30">
      <c r="A21" s="5"/>
      <c r="B21" s="6"/>
      <c r="C21" s="7"/>
      <c r="D21" s="3"/>
      <c r="E21" s="4" t="s">
        <v>44</v>
      </c>
      <c r="F21" s="4">
        <f>F20*1/100</f>
        <v>2086.53794496</v>
      </c>
    </row>
    <row r="22" spans="1:7">
      <c r="A22" s="5"/>
      <c r="B22" s="6"/>
      <c r="C22" s="7"/>
      <c r="D22" s="3"/>
      <c r="E22" s="4" t="s">
        <v>42</v>
      </c>
      <c r="F22" s="4">
        <f>F21+F20</f>
        <v>210740.33244096002</v>
      </c>
    </row>
  </sheetData>
  <mergeCells count="3">
    <mergeCell ref="A1:F1"/>
    <mergeCell ref="A2:F2"/>
    <mergeCell ref="A3:F3"/>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G21"/>
  <sheetViews>
    <sheetView topLeftCell="A16" workbookViewId="0">
      <selection activeCell="F21" sqref="F21"/>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7" width="0"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48" customHeight="1">
      <c r="A3" s="109" t="s">
        <v>447</v>
      </c>
      <c r="B3" s="110"/>
      <c r="C3" s="110"/>
      <c r="D3" s="110"/>
      <c r="E3" s="110"/>
      <c r="F3" s="111"/>
    </row>
    <row r="4" spans="1:7">
      <c r="A4" s="2" t="s">
        <v>3</v>
      </c>
      <c r="B4" s="2" t="s">
        <v>4</v>
      </c>
      <c r="C4" s="2" t="s">
        <v>5</v>
      </c>
      <c r="D4" s="2" t="s">
        <v>6</v>
      </c>
      <c r="E4" s="2" t="s">
        <v>7</v>
      </c>
      <c r="F4" s="2" t="s">
        <v>8</v>
      </c>
    </row>
    <row r="5" spans="1:7" ht="165">
      <c r="A5" s="14" t="s">
        <v>267</v>
      </c>
      <c r="B5" s="4" t="s">
        <v>448</v>
      </c>
      <c r="C5" s="13">
        <v>115.64</v>
      </c>
      <c r="D5" s="3" t="s">
        <v>33</v>
      </c>
      <c r="E5" s="13">
        <v>153.84</v>
      </c>
      <c r="F5" s="4">
        <f>C5*E5</f>
        <v>17790.0576</v>
      </c>
      <c r="G5" s="1">
        <v>3166</v>
      </c>
    </row>
    <row r="6" spans="1:7" ht="105">
      <c r="A6" s="14" t="s">
        <v>377</v>
      </c>
      <c r="B6" s="4" t="s">
        <v>65</v>
      </c>
      <c r="C6" s="13">
        <v>42.48</v>
      </c>
      <c r="D6" s="3" t="s">
        <v>33</v>
      </c>
      <c r="E6" s="13">
        <v>415.58</v>
      </c>
      <c r="F6" s="4">
        <f t="shared" ref="F6:F16" si="0">C6*E6</f>
        <v>17653.838399999997</v>
      </c>
      <c r="G6" s="1">
        <v>1353</v>
      </c>
    </row>
    <row r="7" spans="1:7" ht="90">
      <c r="A7" s="14" t="s">
        <v>89</v>
      </c>
      <c r="B7" s="4" t="s">
        <v>67</v>
      </c>
      <c r="C7" s="13">
        <v>76.7</v>
      </c>
      <c r="D7" s="5" t="s">
        <v>33</v>
      </c>
      <c r="E7" s="13">
        <v>1438.96</v>
      </c>
      <c r="F7" s="4">
        <f t="shared" si="0"/>
        <v>110368.232</v>
      </c>
      <c r="G7" s="1">
        <v>7253</v>
      </c>
    </row>
    <row r="8" spans="1:7" ht="150">
      <c r="A8" s="14" t="s">
        <v>90</v>
      </c>
      <c r="B8" s="4" t="s">
        <v>91</v>
      </c>
      <c r="C8" s="13">
        <v>70.8</v>
      </c>
      <c r="D8" s="5" t="s">
        <v>33</v>
      </c>
      <c r="E8" s="13">
        <v>4858.76</v>
      </c>
      <c r="F8" s="4">
        <f t="shared" si="0"/>
        <v>344000.20799999998</v>
      </c>
      <c r="G8" s="1">
        <v>213194</v>
      </c>
    </row>
    <row r="9" spans="1:7" ht="45">
      <c r="A9" s="14" t="s">
        <v>92</v>
      </c>
      <c r="B9" s="16" t="s">
        <v>93</v>
      </c>
      <c r="C9" s="13">
        <v>46.46</v>
      </c>
      <c r="D9" s="14" t="s">
        <v>52</v>
      </c>
      <c r="E9" s="13">
        <v>184.61</v>
      </c>
      <c r="F9" s="4">
        <f t="shared" si="0"/>
        <v>8576.9806000000008</v>
      </c>
      <c r="G9" s="1">
        <v>4804</v>
      </c>
    </row>
    <row r="10" spans="1:7" ht="90">
      <c r="A10" s="14" t="s">
        <v>445</v>
      </c>
      <c r="B10" s="16" t="s">
        <v>397</v>
      </c>
      <c r="C10" s="13">
        <v>0</v>
      </c>
      <c r="D10" s="14" t="s">
        <v>33</v>
      </c>
      <c r="E10" s="13">
        <v>877.72</v>
      </c>
      <c r="F10" s="4">
        <f t="shared" si="0"/>
        <v>0</v>
      </c>
      <c r="G10" s="1">
        <v>65769</v>
      </c>
    </row>
    <row r="11" spans="1:7">
      <c r="A11" s="5">
        <v>7</v>
      </c>
      <c r="B11" s="6" t="s">
        <v>30</v>
      </c>
      <c r="C11" s="13"/>
      <c r="D11" s="3"/>
      <c r="E11" s="7"/>
      <c r="F11" s="4"/>
    </row>
    <row r="12" spans="1:7">
      <c r="A12" s="5" t="s">
        <v>31</v>
      </c>
      <c r="B12" s="4" t="s">
        <v>269</v>
      </c>
      <c r="C12" s="13">
        <v>42.48</v>
      </c>
      <c r="D12" s="4" t="s">
        <v>33</v>
      </c>
      <c r="E12" s="4">
        <v>384.68</v>
      </c>
      <c r="F12" s="4">
        <f t="shared" si="0"/>
        <v>16341.206399999999</v>
      </c>
      <c r="G12" s="1">
        <v>1422</v>
      </c>
    </row>
    <row r="13" spans="1:7">
      <c r="A13" s="5" t="s">
        <v>34</v>
      </c>
      <c r="B13" s="4" t="s">
        <v>265</v>
      </c>
      <c r="C13" s="13">
        <v>30.4</v>
      </c>
      <c r="D13" s="4" t="s">
        <v>33</v>
      </c>
      <c r="E13" s="4">
        <v>695.72</v>
      </c>
      <c r="F13" s="4">
        <f t="shared" si="0"/>
        <v>21149.887999999999</v>
      </c>
      <c r="G13" s="1">
        <v>14897</v>
      </c>
    </row>
    <row r="14" spans="1:7">
      <c r="A14" s="5" t="s">
        <v>36</v>
      </c>
      <c r="B14" s="4" t="s">
        <v>270</v>
      </c>
      <c r="C14" s="13">
        <v>76.7</v>
      </c>
      <c r="D14" s="4" t="s">
        <v>33</v>
      </c>
      <c r="E14" s="4">
        <v>626.49</v>
      </c>
      <c r="F14" s="4">
        <f t="shared" si="0"/>
        <v>48051.783000000003</v>
      </c>
      <c r="G14" s="1">
        <v>3867</v>
      </c>
    </row>
    <row r="15" spans="1:7">
      <c r="A15" s="5" t="s">
        <v>39</v>
      </c>
      <c r="B15" s="4" t="s">
        <v>271</v>
      </c>
      <c r="C15" s="13">
        <v>60.81</v>
      </c>
      <c r="D15" s="4" t="s">
        <v>33</v>
      </c>
      <c r="E15" s="4">
        <v>345.8</v>
      </c>
      <c r="F15" s="4">
        <f t="shared" si="0"/>
        <v>21028.098000000002</v>
      </c>
      <c r="G15" s="1">
        <v>14823</v>
      </c>
    </row>
    <row r="16" spans="1:7">
      <c r="A16" s="5" t="s">
        <v>94</v>
      </c>
      <c r="B16" s="4" t="s">
        <v>85</v>
      </c>
      <c r="C16" s="13">
        <v>115.64</v>
      </c>
      <c r="D16" s="4" t="s">
        <v>33</v>
      </c>
      <c r="E16" s="4">
        <v>177.1</v>
      </c>
      <c r="F16" s="4">
        <f t="shared" si="0"/>
        <v>20479.844000000001</v>
      </c>
      <c r="G16" s="1">
        <v>3645</v>
      </c>
    </row>
    <row r="17" spans="1:6">
      <c r="A17" s="101"/>
      <c r="B17" s="102"/>
      <c r="C17" s="103"/>
      <c r="D17" s="104"/>
      <c r="E17" s="103" t="s">
        <v>42</v>
      </c>
      <c r="F17" s="105">
        <f>SUM(F5:F16)</f>
        <v>625440.13600000017</v>
      </c>
    </row>
    <row r="18" spans="1:6">
      <c r="A18" s="101"/>
      <c r="B18" s="102"/>
      <c r="C18" s="103"/>
      <c r="D18" s="104"/>
      <c r="E18" s="106" t="s">
        <v>43</v>
      </c>
      <c r="F18" s="106">
        <f>F17*12/100</f>
        <v>75052.816320000027</v>
      </c>
    </row>
    <row r="19" spans="1:6">
      <c r="A19" s="101"/>
      <c r="B19" s="102"/>
      <c r="C19" s="103"/>
      <c r="D19" s="104"/>
      <c r="E19" s="106"/>
      <c r="F19" s="106">
        <f>F18+F17</f>
        <v>700492.95232000016</v>
      </c>
    </row>
    <row r="20" spans="1:6" ht="25.5">
      <c r="A20" s="101"/>
      <c r="B20" s="102"/>
      <c r="C20" s="103"/>
      <c r="D20" s="104"/>
      <c r="E20" s="106" t="s">
        <v>44</v>
      </c>
      <c r="F20" s="106">
        <f>F19*1/100</f>
        <v>7004.9295232000013</v>
      </c>
    </row>
    <row r="21" spans="1:6">
      <c r="A21" s="101"/>
      <c r="B21" s="102"/>
      <c r="C21" s="103"/>
      <c r="D21" s="104"/>
      <c r="E21" s="106" t="s">
        <v>42</v>
      </c>
      <c r="F21" s="106">
        <f>F20+F19</f>
        <v>707497.88184320019</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50.25" customHeight="1">
      <c r="A3" s="109" t="s">
        <v>95</v>
      </c>
      <c r="B3" s="110"/>
      <c r="C3" s="110"/>
      <c r="D3" s="110"/>
      <c r="E3" s="110"/>
      <c r="F3" s="111"/>
    </row>
    <row r="4" spans="1:6">
      <c r="A4" s="2" t="s">
        <v>3</v>
      </c>
      <c r="B4" s="2" t="s">
        <v>4</v>
      </c>
      <c r="C4" s="2" t="s">
        <v>5</v>
      </c>
      <c r="D4" s="2" t="s">
        <v>6</v>
      </c>
      <c r="E4" s="2" t="s">
        <v>7</v>
      </c>
      <c r="F4" s="2" t="s">
        <v>8</v>
      </c>
    </row>
    <row r="5" spans="1:6" ht="30">
      <c r="A5" s="14">
        <v>1</v>
      </c>
      <c r="B5" s="4" t="s">
        <v>46</v>
      </c>
      <c r="C5" s="4">
        <v>5</v>
      </c>
      <c r="D5" s="4" t="s">
        <v>47</v>
      </c>
      <c r="E5" s="4">
        <v>330.4</v>
      </c>
      <c r="F5" s="4">
        <f>C5*E5</f>
        <v>1652</v>
      </c>
    </row>
    <row r="6" spans="1:6" ht="120">
      <c r="A6" s="14" t="s">
        <v>96</v>
      </c>
      <c r="B6" s="4" t="s">
        <v>63</v>
      </c>
      <c r="C6" s="4">
        <v>82.27</v>
      </c>
      <c r="D6" s="4" t="s">
        <v>33</v>
      </c>
      <c r="E6" s="4">
        <v>139.58000000000001</v>
      </c>
      <c r="F6" s="4">
        <f t="shared" ref="F6:F10" si="0">C6*E6</f>
        <v>11483.2466</v>
      </c>
    </row>
    <row r="7" spans="1:6" ht="105">
      <c r="A7" s="4" t="s">
        <v>97</v>
      </c>
      <c r="B7" s="4" t="s">
        <v>65</v>
      </c>
      <c r="C7" s="4">
        <v>24.78</v>
      </c>
      <c r="D7" s="4" t="s">
        <v>33</v>
      </c>
      <c r="E7" s="4">
        <v>415.58</v>
      </c>
      <c r="F7" s="4">
        <f t="shared" si="0"/>
        <v>10298.072400000001</v>
      </c>
    </row>
    <row r="8" spans="1:6" ht="90">
      <c r="A8" s="4" t="s">
        <v>98</v>
      </c>
      <c r="B8" s="4" t="s">
        <v>67</v>
      </c>
      <c r="C8" s="4">
        <v>41.63</v>
      </c>
      <c r="D8" s="4" t="s">
        <v>33</v>
      </c>
      <c r="E8" s="4">
        <v>1438.96</v>
      </c>
      <c r="F8" s="4">
        <f t="shared" si="0"/>
        <v>59903.904800000004</v>
      </c>
    </row>
    <row r="9" spans="1:6" ht="135">
      <c r="A9" s="4" t="s">
        <v>99</v>
      </c>
      <c r="B9" s="4" t="s">
        <v>91</v>
      </c>
      <c r="C9" s="4">
        <v>42.48</v>
      </c>
      <c r="D9" s="4" t="s">
        <v>33</v>
      </c>
      <c r="E9" s="4">
        <v>4858.76</v>
      </c>
      <c r="F9" s="4">
        <f t="shared" si="0"/>
        <v>206400.12479999999</v>
      </c>
    </row>
    <row r="10" spans="1:6" ht="45">
      <c r="A10" s="4" t="s">
        <v>100</v>
      </c>
      <c r="B10" s="4" t="s">
        <v>93</v>
      </c>
      <c r="C10" s="4">
        <v>23.23</v>
      </c>
      <c r="D10" s="4" t="s">
        <v>52</v>
      </c>
      <c r="E10" s="4">
        <v>184.61</v>
      </c>
      <c r="F10" s="4">
        <f t="shared" si="0"/>
        <v>4288.4903000000004</v>
      </c>
    </row>
    <row r="11" spans="1:6">
      <c r="A11" s="3">
        <v>7</v>
      </c>
      <c r="B11" s="4" t="s">
        <v>30</v>
      </c>
      <c r="C11" s="4"/>
      <c r="D11" s="4"/>
      <c r="E11" s="4"/>
      <c r="F11" s="4"/>
    </row>
    <row r="12" spans="1:6">
      <c r="A12" s="5" t="s">
        <v>31</v>
      </c>
      <c r="B12" s="4" t="s">
        <v>32</v>
      </c>
      <c r="C12" s="4">
        <v>18.27</v>
      </c>
      <c r="D12" s="4" t="s">
        <v>33</v>
      </c>
      <c r="E12" s="4">
        <v>893.67</v>
      </c>
      <c r="F12" s="4">
        <f t="shared" ref="F12:F16" si="1">C12*E12</f>
        <v>16327.350899999999</v>
      </c>
    </row>
    <row r="13" spans="1:6">
      <c r="A13" s="5" t="s">
        <v>34</v>
      </c>
      <c r="B13" s="4" t="s">
        <v>81</v>
      </c>
      <c r="C13" s="4">
        <v>24.78</v>
      </c>
      <c r="D13" s="4" t="s">
        <v>33</v>
      </c>
      <c r="E13" s="4">
        <v>363.98</v>
      </c>
      <c r="F13" s="4">
        <f t="shared" si="1"/>
        <v>9019.4244000000017</v>
      </c>
    </row>
    <row r="14" spans="1:6">
      <c r="A14" s="5" t="s">
        <v>36</v>
      </c>
      <c r="B14" s="4" t="s">
        <v>55</v>
      </c>
      <c r="C14" s="4">
        <v>41.63</v>
      </c>
      <c r="D14" s="4" t="s">
        <v>33</v>
      </c>
      <c r="E14" s="4">
        <v>819.59</v>
      </c>
      <c r="F14" s="4">
        <f t="shared" si="1"/>
        <v>34119.531700000007</v>
      </c>
    </row>
    <row r="15" spans="1:6">
      <c r="A15" s="5" t="s">
        <v>39</v>
      </c>
      <c r="B15" s="4" t="s">
        <v>35</v>
      </c>
      <c r="C15" s="4">
        <v>36.53</v>
      </c>
      <c r="D15" s="4" t="s">
        <v>33</v>
      </c>
      <c r="E15" s="4">
        <v>496.4</v>
      </c>
      <c r="F15" s="4">
        <f t="shared" si="1"/>
        <v>18133.491999999998</v>
      </c>
    </row>
    <row r="16" spans="1:6">
      <c r="A16" s="5" t="s">
        <v>94</v>
      </c>
      <c r="B16" s="4" t="s">
        <v>85</v>
      </c>
      <c r="C16" s="4">
        <v>60.7</v>
      </c>
      <c r="D16" s="4" t="s">
        <v>33</v>
      </c>
      <c r="E16" s="4">
        <v>177.1</v>
      </c>
      <c r="F16" s="4">
        <f t="shared" si="1"/>
        <v>10749.97</v>
      </c>
    </row>
    <row r="17" spans="1:6">
      <c r="A17" s="4"/>
      <c r="B17" s="4"/>
      <c r="C17" s="4"/>
      <c r="D17" s="4"/>
      <c r="E17" s="4" t="s">
        <v>42</v>
      </c>
      <c r="F17" s="4">
        <f>SUM(F5:F16)</f>
        <v>382375.60790000006</v>
      </c>
    </row>
    <row r="18" spans="1:6" ht="30">
      <c r="A18" s="5"/>
      <c r="B18" s="6"/>
      <c r="C18" s="7"/>
      <c r="D18" s="3"/>
      <c r="E18" s="4" t="s">
        <v>43</v>
      </c>
      <c r="F18" s="4">
        <f>F17*12/100</f>
        <v>45885.072948000001</v>
      </c>
    </row>
    <row r="19" spans="1:6">
      <c r="A19" s="5"/>
      <c r="B19" s="6"/>
      <c r="C19" s="7"/>
      <c r="D19" s="3"/>
      <c r="E19" s="4"/>
      <c r="F19" s="4">
        <f>F18+F17</f>
        <v>428260.68084800005</v>
      </c>
    </row>
    <row r="20" spans="1:6" ht="30">
      <c r="A20" s="5"/>
      <c r="B20" s="6"/>
      <c r="C20" s="7"/>
      <c r="D20" s="3"/>
      <c r="E20" s="4" t="s">
        <v>44</v>
      </c>
      <c r="F20" s="4">
        <f>F19*1/100</f>
        <v>4282.6068084800008</v>
      </c>
    </row>
    <row r="21" spans="1:6">
      <c r="A21" s="5"/>
      <c r="B21" s="6"/>
      <c r="C21" s="7"/>
      <c r="D21" s="3"/>
      <c r="E21" s="4" t="s">
        <v>42</v>
      </c>
      <c r="F21" s="4">
        <f>F20+F19</f>
        <v>432543.28765648004</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9.140625" style="8"/>
    <col min="2" max="2" width="45.28515625" style="9" customWidth="1"/>
    <col min="3" max="3" width="10.140625" style="1" customWidth="1"/>
    <col min="4" max="4" width="9.140625" style="10"/>
    <col min="5" max="5" width="9.7109375" style="1" bestFit="1" customWidth="1"/>
    <col min="6" max="6" width="16.42578125" style="11" customWidth="1"/>
    <col min="7" max="16384" width="9.140625" style="1"/>
  </cols>
  <sheetData>
    <row r="1" spans="1:6" ht="18.75">
      <c r="A1" s="108" t="s">
        <v>0</v>
      </c>
      <c r="B1" s="108"/>
      <c r="C1" s="108"/>
      <c r="D1" s="108"/>
      <c r="E1" s="108"/>
      <c r="F1" s="108"/>
    </row>
    <row r="2" spans="1:6" ht="18.75">
      <c r="A2" s="108" t="s">
        <v>1</v>
      </c>
      <c r="B2" s="108"/>
      <c r="C2" s="108"/>
      <c r="D2" s="108"/>
      <c r="E2" s="108"/>
      <c r="F2" s="108"/>
    </row>
    <row r="3" spans="1:6" ht="42.75" customHeight="1">
      <c r="A3" s="109" t="s">
        <v>101</v>
      </c>
      <c r="B3" s="110"/>
      <c r="C3" s="110"/>
      <c r="D3" s="110"/>
      <c r="E3" s="110"/>
      <c r="F3" s="111"/>
    </row>
    <row r="4" spans="1:6">
      <c r="A4" s="2" t="s">
        <v>3</v>
      </c>
      <c r="B4" s="2" t="s">
        <v>4</v>
      </c>
      <c r="C4" s="2" t="s">
        <v>5</v>
      </c>
      <c r="D4" s="2" t="s">
        <v>6</v>
      </c>
      <c r="E4" s="2" t="s">
        <v>7</v>
      </c>
      <c r="F4" s="2" t="s">
        <v>8</v>
      </c>
    </row>
    <row r="5" spans="1:6" ht="30">
      <c r="A5" s="3">
        <v>1</v>
      </c>
      <c r="B5" s="4" t="s">
        <v>46</v>
      </c>
      <c r="C5" s="4">
        <v>5</v>
      </c>
      <c r="D5" s="4" t="s">
        <v>47</v>
      </c>
      <c r="E5" s="4">
        <v>330.4</v>
      </c>
      <c r="F5" s="4">
        <f>C5*E5</f>
        <v>1652</v>
      </c>
    </row>
    <row r="6" spans="1:6" ht="120">
      <c r="A6" s="4" t="s">
        <v>102</v>
      </c>
      <c r="B6" s="4" t="s">
        <v>63</v>
      </c>
      <c r="C6" s="4">
        <v>35.630000000000003</v>
      </c>
      <c r="D6" s="4" t="s">
        <v>33</v>
      </c>
      <c r="E6" s="4">
        <v>153.84</v>
      </c>
      <c r="F6" s="4">
        <f t="shared" ref="F6:F15" si="0">C6*E6</f>
        <v>5481.3192000000008</v>
      </c>
    </row>
    <row r="7" spans="1:6" ht="45">
      <c r="A7" s="4" t="s">
        <v>103</v>
      </c>
      <c r="B7" s="4" t="s">
        <v>104</v>
      </c>
      <c r="C7" s="4">
        <v>71.25</v>
      </c>
      <c r="D7" s="4" t="s">
        <v>33</v>
      </c>
      <c r="E7" s="4">
        <v>363</v>
      </c>
      <c r="F7" s="4">
        <f t="shared" si="0"/>
        <v>25863.75</v>
      </c>
    </row>
    <row r="8" spans="1:6" ht="105">
      <c r="A8" s="4" t="s">
        <v>64</v>
      </c>
      <c r="B8" s="4" t="s">
        <v>65</v>
      </c>
      <c r="C8" s="4">
        <v>6.19</v>
      </c>
      <c r="D8" s="4" t="s">
        <v>33</v>
      </c>
      <c r="E8" s="4">
        <v>415.58</v>
      </c>
      <c r="F8" s="4">
        <f t="shared" si="0"/>
        <v>2572.4402</v>
      </c>
    </row>
    <row r="9" spans="1:6" ht="90">
      <c r="A9" s="4" t="s">
        <v>66</v>
      </c>
      <c r="B9" s="4" t="s">
        <v>67</v>
      </c>
      <c r="C9" s="4">
        <v>10.31</v>
      </c>
      <c r="D9" s="4" t="s">
        <v>33</v>
      </c>
      <c r="E9" s="4">
        <v>1438.96</v>
      </c>
      <c r="F9" s="4">
        <f t="shared" si="0"/>
        <v>14835.677600000001</v>
      </c>
    </row>
    <row r="10" spans="1:6" ht="60">
      <c r="A10" s="4" t="s">
        <v>68</v>
      </c>
      <c r="B10" s="4" t="s">
        <v>105</v>
      </c>
      <c r="C10" s="4">
        <v>27.19</v>
      </c>
      <c r="D10" s="4" t="s">
        <v>33</v>
      </c>
      <c r="E10" s="4">
        <v>5891.97</v>
      </c>
      <c r="F10" s="4">
        <f t="shared" si="0"/>
        <v>160202.6643</v>
      </c>
    </row>
    <row r="11" spans="1:6" ht="90">
      <c r="A11" s="4" t="s">
        <v>70</v>
      </c>
      <c r="B11" s="4" t="s">
        <v>106</v>
      </c>
      <c r="C11" s="4">
        <v>10.31</v>
      </c>
      <c r="D11" s="4" t="s">
        <v>33</v>
      </c>
      <c r="E11" s="4">
        <v>6092.63</v>
      </c>
      <c r="F11" s="4">
        <f t="shared" si="0"/>
        <v>62815.015300000006</v>
      </c>
    </row>
    <row r="12" spans="1:6" ht="45">
      <c r="A12" s="4" t="s">
        <v>107</v>
      </c>
      <c r="B12" s="4" t="s">
        <v>93</v>
      </c>
      <c r="C12" s="4">
        <v>390</v>
      </c>
      <c r="D12" s="4" t="s">
        <v>52</v>
      </c>
      <c r="E12" s="4">
        <v>184.61</v>
      </c>
      <c r="F12" s="4">
        <f t="shared" si="0"/>
        <v>71997.900000000009</v>
      </c>
    </row>
    <row r="13" spans="1:6" ht="105">
      <c r="A13" s="4" t="s">
        <v>108</v>
      </c>
      <c r="B13" s="4" t="s">
        <v>73</v>
      </c>
      <c r="C13" s="4">
        <v>1.639</v>
      </c>
      <c r="D13" s="4" t="s">
        <v>74</v>
      </c>
      <c r="E13" s="4">
        <v>79086.94</v>
      </c>
      <c r="F13" s="4">
        <f t="shared" si="0"/>
        <v>129623.49466000001</v>
      </c>
    </row>
    <row r="14" spans="1:6" ht="120">
      <c r="A14" s="4" t="s">
        <v>109</v>
      </c>
      <c r="B14" s="4" t="s">
        <v>110</v>
      </c>
      <c r="C14" s="4">
        <v>2.0030000000000001</v>
      </c>
      <c r="D14" s="4" t="s">
        <v>74</v>
      </c>
      <c r="E14" s="4">
        <v>77259.94</v>
      </c>
      <c r="F14" s="4">
        <f t="shared" si="0"/>
        <v>154751.65982</v>
      </c>
    </row>
    <row r="15" spans="1:6" ht="45">
      <c r="A15" s="4" t="s">
        <v>111</v>
      </c>
      <c r="B15" s="4" t="s">
        <v>112</v>
      </c>
      <c r="C15" s="4">
        <v>2</v>
      </c>
      <c r="D15" s="4" t="s">
        <v>113</v>
      </c>
      <c r="E15" s="4">
        <v>4303</v>
      </c>
      <c r="F15" s="4">
        <f t="shared" si="0"/>
        <v>8606</v>
      </c>
    </row>
    <row r="16" spans="1:6">
      <c r="A16" s="3">
        <v>12</v>
      </c>
      <c r="B16" s="4" t="s">
        <v>30</v>
      </c>
      <c r="C16" s="4"/>
      <c r="D16" s="4"/>
      <c r="E16" s="4"/>
      <c r="F16" s="4"/>
    </row>
    <row r="17" spans="1:6">
      <c r="A17" s="4" t="s">
        <v>31</v>
      </c>
      <c r="B17" s="4" t="s">
        <v>32</v>
      </c>
      <c r="C17" s="4">
        <v>16.13</v>
      </c>
      <c r="D17" s="4" t="s">
        <v>33</v>
      </c>
      <c r="E17" s="4">
        <v>893.67</v>
      </c>
      <c r="F17" s="4">
        <f t="shared" ref="F17:F21" si="1">C17*E17</f>
        <v>14414.897099999998</v>
      </c>
    </row>
    <row r="18" spans="1:6">
      <c r="A18" s="4" t="s">
        <v>34</v>
      </c>
      <c r="B18" s="4" t="s">
        <v>114</v>
      </c>
      <c r="C18" s="4">
        <v>6.19</v>
      </c>
      <c r="D18" s="4" t="s">
        <v>33</v>
      </c>
      <c r="E18" s="4">
        <v>363.98</v>
      </c>
      <c r="F18" s="4">
        <f t="shared" si="1"/>
        <v>2253.0362000000005</v>
      </c>
    </row>
    <row r="19" spans="1:6">
      <c r="A19" s="4" t="s">
        <v>36</v>
      </c>
      <c r="B19" s="4" t="s">
        <v>55</v>
      </c>
      <c r="C19" s="4">
        <v>10.31</v>
      </c>
      <c r="D19" s="4" t="s">
        <v>33</v>
      </c>
      <c r="E19" s="4">
        <v>819.59</v>
      </c>
      <c r="F19" s="4">
        <f t="shared" si="1"/>
        <v>8449.9729000000007</v>
      </c>
    </row>
    <row r="20" spans="1:6">
      <c r="A20" s="4" t="s">
        <v>39</v>
      </c>
      <c r="B20" s="4" t="s">
        <v>35</v>
      </c>
      <c r="C20" s="4">
        <v>32.25</v>
      </c>
      <c r="D20" s="4" t="s">
        <v>33</v>
      </c>
      <c r="E20" s="4">
        <v>496.4</v>
      </c>
      <c r="F20" s="4">
        <f t="shared" si="1"/>
        <v>16008.9</v>
      </c>
    </row>
    <row r="21" spans="1:6">
      <c r="A21" s="4" t="s">
        <v>94</v>
      </c>
      <c r="B21" s="4" t="s">
        <v>85</v>
      </c>
      <c r="C21" s="4">
        <v>106.88</v>
      </c>
      <c r="D21" s="4" t="s">
        <v>33</v>
      </c>
      <c r="E21" s="4">
        <v>177.1</v>
      </c>
      <c r="F21" s="4">
        <f t="shared" si="1"/>
        <v>18928.448</v>
      </c>
    </row>
    <row r="22" spans="1:6">
      <c r="A22" s="4"/>
      <c r="B22" s="4"/>
      <c r="C22" s="4"/>
      <c r="D22" s="4"/>
      <c r="E22" s="4" t="s">
        <v>42</v>
      </c>
      <c r="F22" s="4">
        <f>SUM(F5:F21)</f>
        <v>698457.17527999997</v>
      </c>
    </row>
    <row r="23" spans="1:6" ht="30">
      <c r="A23" s="4"/>
      <c r="B23" s="4"/>
      <c r="C23" s="4"/>
      <c r="D23" s="4"/>
      <c r="E23" s="4" t="s">
        <v>43</v>
      </c>
      <c r="F23" s="4">
        <f>F22*12/100</f>
        <v>83814.861033599998</v>
      </c>
    </row>
    <row r="24" spans="1:6">
      <c r="A24" s="4"/>
      <c r="B24" s="4"/>
      <c r="C24" s="4"/>
      <c r="D24" s="4"/>
      <c r="E24" s="4"/>
      <c r="F24" s="4">
        <f>F23+F22</f>
        <v>782272.03631359991</v>
      </c>
    </row>
    <row r="25" spans="1:6" ht="30">
      <c r="A25" s="4"/>
      <c r="B25" s="4"/>
      <c r="C25" s="4"/>
      <c r="D25" s="4"/>
      <c r="E25" s="4" t="s">
        <v>44</v>
      </c>
      <c r="F25" s="4">
        <f>F24*1/100</f>
        <v>7822.7203631359989</v>
      </c>
    </row>
    <row r="26" spans="1:6">
      <c r="A26" s="4"/>
      <c r="B26" s="4"/>
      <c r="C26" s="4"/>
      <c r="D26" s="4"/>
      <c r="E26" s="4" t="s">
        <v>56</v>
      </c>
      <c r="F26" s="4">
        <f>F25+F24</f>
        <v>790094.75667673594</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11.28515625" style="1" customWidth="1"/>
    <col min="6" max="6" width="16.42578125" style="11" customWidth="1"/>
    <col min="7" max="7" width="9.140625"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56.25" customHeight="1">
      <c r="A3" s="112" t="s">
        <v>115</v>
      </c>
      <c r="B3" s="112"/>
      <c r="C3" s="112"/>
      <c r="D3" s="112"/>
      <c r="E3" s="112"/>
      <c r="F3" s="112"/>
    </row>
    <row r="4" spans="1:7">
      <c r="A4" s="2" t="s">
        <v>3</v>
      </c>
      <c r="B4" s="2" t="s">
        <v>4</v>
      </c>
      <c r="C4" s="2" t="s">
        <v>5</v>
      </c>
      <c r="D4" s="2" t="s">
        <v>6</v>
      </c>
      <c r="E4" s="2" t="s">
        <v>7</v>
      </c>
      <c r="F4" s="2" t="s">
        <v>8</v>
      </c>
    </row>
    <row r="5" spans="1:7" s="9" customFormat="1" ht="30">
      <c r="A5" s="14">
        <v>1</v>
      </c>
      <c r="B5" s="4" t="s">
        <v>46</v>
      </c>
      <c r="C5" s="4">
        <v>7</v>
      </c>
      <c r="D5" s="3" t="s">
        <v>47</v>
      </c>
      <c r="E5" s="4">
        <v>330.4</v>
      </c>
      <c r="F5" s="4">
        <f>C5*E5</f>
        <v>2312.7999999999997</v>
      </c>
      <c r="G5" s="9">
        <v>3304</v>
      </c>
    </row>
    <row r="6" spans="1:7" ht="120">
      <c r="A6" s="14" t="s">
        <v>102</v>
      </c>
      <c r="B6" s="4" t="s">
        <v>63</v>
      </c>
      <c r="C6" s="4">
        <v>140.63</v>
      </c>
      <c r="D6" s="3" t="s">
        <v>33</v>
      </c>
      <c r="E6" s="13">
        <v>153.84</v>
      </c>
      <c r="F6" s="4">
        <f t="shared" ref="F6:F16" si="0">C6*E6</f>
        <v>21634.519199999999</v>
      </c>
      <c r="G6" s="1">
        <v>18899.240000000002</v>
      </c>
    </row>
    <row r="7" spans="1:7" ht="105">
      <c r="A7" s="14" t="s">
        <v>97</v>
      </c>
      <c r="B7" s="4" t="s">
        <v>65</v>
      </c>
      <c r="C7" s="4">
        <v>36.56</v>
      </c>
      <c r="D7" s="3" t="s">
        <v>33</v>
      </c>
      <c r="E7" s="13">
        <v>415.28</v>
      </c>
      <c r="F7" s="4">
        <f t="shared" si="0"/>
        <v>15182.6368</v>
      </c>
      <c r="G7" s="1">
        <v>15305.14</v>
      </c>
    </row>
    <row r="8" spans="1:7" ht="90">
      <c r="A8" s="14" t="s">
        <v>98</v>
      </c>
      <c r="B8" s="4" t="s">
        <v>67</v>
      </c>
      <c r="C8" s="4">
        <v>60.94</v>
      </c>
      <c r="D8" s="5" t="s">
        <v>33</v>
      </c>
      <c r="E8" s="13">
        <v>1438.96</v>
      </c>
      <c r="F8" s="4">
        <f t="shared" si="0"/>
        <v>87690.222399999999</v>
      </c>
      <c r="G8" s="1">
        <v>82081</v>
      </c>
    </row>
    <row r="9" spans="1:7" ht="150">
      <c r="A9" s="14" t="s">
        <v>99</v>
      </c>
      <c r="B9" s="4" t="s">
        <v>91</v>
      </c>
      <c r="C9" s="4">
        <v>56.25</v>
      </c>
      <c r="D9" s="5" t="s">
        <v>33</v>
      </c>
      <c r="E9" s="13">
        <v>4858.76</v>
      </c>
      <c r="F9" s="4">
        <f t="shared" si="0"/>
        <v>273305.25</v>
      </c>
      <c r="G9" s="1">
        <v>275492</v>
      </c>
    </row>
    <row r="10" spans="1:7" ht="45">
      <c r="A10" s="14" t="s">
        <v>100</v>
      </c>
      <c r="B10" s="16" t="s">
        <v>93</v>
      </c>
      <c r="C10" s="4">
        <v>37.5</v>
      </c>
      <c r="D10" s="14" t="s">
        <v>52</v>
      </c>
      <c r="E10" s="13">
        <v>184.61</v>
      </c>
      <c r="F10" s="4">
        <f t="shared" si="0"/>
        <v>6922.8750000000009</v>
      </c>
      <c r="G10" s="1">
        <v>6978.26</v>
      </c>
    </row>
    <row r="11" spans="1:7">
      <c r="A11" s="5">
        <v>7</v>
      </c>
      <c r="B11" s="6" t="s">
        <v>30</v>
      </c>
      <c r="C11" s="4"/>
      <c r="D11" s="3"/>
      <c r="E11" s="7"/>
      <c r="F11" s="4"/>
    </row>
    <row r="12" spans="1:7">
      <c r="A12" s="5" t="s">
        <v>31</v>
      </c>
      <c r="B12" s="4" t="s">
        <v>32</v>
      </c>
      <c r="C12" s="4">
        <v>24.19</v>
      </c>
      <c r="D12" s="4" t="s">
        <v>33</v>
      </c>
      <c r="E12" s="4">
        <v>893.67</v>
      </c>
      <c r="F12" s="4">
        <f t="shared" si="0"/>
        <v>21617.8773</v>
      </c>
      <c r="G12" s="1">
        <v>21787.67</v>
      </c>
    </row>
    <row r="13" spans="1:7">
      <c r="A13" s="5" t="s">
        <v>34</v>
      </c>
      <c r="B13" s="4" t="s">
        <v>116</v>
      </c>
      <c r="C13" s="4">
        <v>36.56</v>
      </c>
      <c r="D13" s="4" t="s">
        <v>33</v>
      </c>
      <c r="E13" s="4">
        <v>363.98</v>
      </c>
      <c r="F13" s="4">
        <f t="shared" si="0"/>
        <v>13307.108800000002</v>
      </c>
      <c r="G13" s="1">
        <v>13416.3</v>
      </c>
    </row>
    <row r="14" spans="1:7">
      <c r="A14" s="5" t="s">
        <v>36</v>
      </c>
      <c r="B14" s="4" t="s">
        <v>55</v>
      </c>
      <c r="C14" s="4">
        <v>60.94</v>
      </c>
      <c r="D14" s="4" t="s">
        <v>33</v>
      </c>
      <c r="E14" s="4">
        <v>819.59</v>
      </c>
      <c r="F14" s="4">
        <f t="shared" si="0"/>
        <v>49945.814599999998</v>
      </c>
      <c r="G14" s="1">
        <v>50347.41</v>
      </c>
    </row>
    <row r="15" spans="1:7">
      <c r="A15" s="5" t="s">
        <v>39</v>
      </c>
      <c r="B15" s="4" t="s">
        <v>35</v>
      </c>
      <c r="C15" s="4">
        <v>48.38</v>
      </c>
      <c r="D15" s="4" t="s">
        <v>33</v>
      </c>
      <c r="E15" s="4">
        <v>496.4</v>
      </c>
      <c r="F15" s="4">
        <f t="shared" si="0"/>
        <v>24015.831999999999</v>
      </c>
      <c r="G15" s="1">
        <v>24204.46</v>
      </c>
    </row>
    <row r="16" spans="1:7">
      <c r="A16" s="5" t="s">
        <v>94</v>
      </c>
      <c r="B16" s="4" t="s">
        <v>85</v>
      </c>
      <c r="C16" s="4">
        <v>140.63</v>
      </c>
      <c r="D16" s="4" t="s">
        <v>33</v>
      </c>
      <c r="E16" s="4">
        <v>177.1</v>
      </c>
      <c r="F16" s="4">
        <f t="shared" si="0"/>
        <v>24905.572999999997</v>
      </c>
      <c r="G16" s="1">
        <v>21756.73</v>
      </c>
    </row>
    <row r="17" spans="1:7">
      <c r="A17" s="5"/>
      <c r="B17" s="6"/>
      <c r="C17" s="7"/>
      <c r="D17" s="3"/>
      <c r="E17" s="7" t="s">
        <v>42</v>
      </c>
      <c r="F17" s="13">
        <f>SUM(F5:F16)</f>
        <v>540840.50909999991</v>
      </c>
      <c r="G17" s="1">
        <v>533572.21</v>
      </c>
    </row>
    <row r="18" spans="1:7">
      <c r="A18" s="5"/>
      <c r="B18" s="6"/>
      <c r="C18" s="7"/>
      <c r="D18" s="3"/>
      <c r="E18" s="4" t="s">
        <v>43</v>
      </c>
      <c r="F18" s="4">
        <f>F17*12/100</f>
        <v>64900.861091999992</v>
      </c>
    </row>
    <row r="19" spans="1:7">
      <c r="A19" s="5"/>
      <c r="B19" s="6"/>
      <c r="C19" s="7"/>
      <c r="D19" s="3"/>
      <c r="E19" s="4"/>
      <c r="F19" s="4">
        <f>F18+F17</f>
        <v>605741.37019199994</v>
      </c>
    </row>
    <row r="20" spans="1:7" ht="30">
      <c r="A20" s="5"/>
      <c r="B20" s="6"/>
      <c r="C20" s="7"/>
      <c r="D20" s="3"/>
      <c r="E20" s="4" t="s">
        <v>44</v>
      </c>
      <c r="F20" s="4">
        <f>F19*1/100</f>
        <v>6057.4137019199998</v>
      </c>
    </row>
    <row r="21" spans="1:7">
      <c r="A21" s="5"/>
      <c r="B21" s="6"/>
      <c r="C21" s="7"/>
      <c r="D21" s="3"/>
      <c r="E21" s="4" t="s">
        <v>56</v>
      </c>
      <c r="F21" s="4">
        <f>F20+F19</f>
        <v>611798.7838939199</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7" width="0" style="1" hidden="1" customWidth="1"/>
    <col min="8" max="16384" width="9.140625" style="1"/>
  </cols>
  <sheetData>
    <row r="1" spans="1:7" ht="18.75">
      <c r="A1" s="108" t="s">
        <v>0</v>
      </c>
      <c r="B1" s="108"/>
      <c r="C1" s="108"/>
      <c r="D1" s="108"/>
      <c r="E1" s="108"/>
      <c r="F1" s="108"/>
    </row>
    <row r="2" spans="1:7" ht="18.75">
      <c r="A2" s="108" t="s">
        <v>1</v>
      </c>
      <c r="B2" s="108"/>
      <c r="C2" s="108"/>
      <c r="D2" s="108"/>
      <c r="E2" s="108"/>
      <c r="F2" s="108"/>
    </row>
    <row r="3" spans="1:7" ht="48" customHeight="1">
      <c r="A3" s="112" t="s">
        <v>117</v>
      </c>
      <c r="B3" s="112"/>
      <c r="C3" s="112"/>
      <c r="D3" s="112"/>
      <c r="E3" s="112"/>
      <c r="F3" s="112"/>
    </row>
    <row r="4" spans="1:7">
      <c r="A4" s="2" t="s">
        <v>3</v>
      </c>
      <c r="B4" s="2" t="s">
        <v>4</v>
      </c>
      <c r="C4" s="2" t="s">
        <v>5</v>
      </c>
      <c r="D4" s="2" t="s">
        <v>6</v>
      </c>
      <c r="E4" s="2" t="s">
        <v>7</v>
      </c>
      <c r="F4" s="2" t="s">
        <v>8</v>
      </c>
    </row>
    <row r="5" spans="1:7" s="9" customFormat="1" ht="30">
      <c r="A5" s="14">
        <v>1</v>
      </c>
      <c r="B5" s="4" t="s">
        <v>46</v>
      </c>
      <c r="C5" s="4">
        <v>10</v>
      </c>
      <c r="D5" s="3" t="s">
        <v>47</v>
      </c>
      <c r="E5" s="4">
        <v>330.4</v>
      </c>
      <c r="F5" s="4">
        <f>C5*E5</f>
        <v>3304</v>
      </c>
      <c r="G5" s="9">
        <v>1982.4</v>
      </c>
    </row>
    <row r="6" spans="1:7" ht="120">
      <c r="A6" s="14" t="s">
        <v>102</v>
      </c>
      <c r="B6" s="4" t="s">
        <v>63</v>
      </c>
      <c r="C6" s="4">
        <v>66.150000000000006</v>
      </c>
      <c r="D6" s="3" t="s">
        <v>33</v>
      </c>
      <c r="E6" s="13">
        <v>153.84</v>
      </c>
      <c r="F6" s="4">
        <f t="shared" ref="F6:F19" si="0">C6*E6</f>
        <v>10176.516000000001</v>
      </c>
      <c r="G6" s="1">
        <v>15322.464</v>
      </c>
    </row>
    <row r="7" spans="1:7" ht="105">
      <c r="A7" s="14" t="s">
        <v>97</v>
      </c>
      <c r="B7" s="4" t="s">
        <v>65</v>
      </c>
      <c r="C7" s="4">
        <v>4.7300000000000004</v>
      </c>
      <c r="D7" s="3" t="s">
        <v>33</v>
      </c>
      <c r="E7" s="13">
        <v>415.58</v>
      </c>
      <c r="F7" s="4">
        <f t="shared" si="0"/>
        <v>1965.6934000000001</v>
      </c>
      <c r="G7" s="1">
        <v>3880.4780000000001</v>
      </c>
    </row>
    <row r="8" spans="1:7" ht="90">
      <c r="A8" s="14" t="s">
        <v>118</v>
      </c>
      <c r="B8" s="4" t="s">
        <v>67</v>
      </c>
      <c r="C8" s="4">
        <v>5.91</v>
      </c>
      <c r="D8" s="5" t="s">
        <v>33</v>
      </c>
      <c r="E8" s="13">
        <v>1438.96</v>
      </c>
      <c r="F8" s="4">
        <f t="shared" si="0"/>
        <v>8504.2536</v>
      </c>
      <c r="G8" s="1">
        <v>22393.814999999999</v>
      </c>
    </row>
    <row r="9" spans="1:7" ht="45">
      <c r="A9" s="14" t="s">
        <v>92</v>
      </c>
      <c r="B9" s="16" t="s">
        <v>93</v>
      </c>
      <c r="C9" s="4">
        <v>139.5</v>
      </c>
      <c r="D9" s="14" t="s">
        <v>52</v>
      </c>
      <c r="E9" s="13">
        <v>184.61</v>
      </c>
      <c r="F9" s="4">
        <f t="shared" si="0"/>
        <v>25753.095000000001</v>
      </c>
      <c r="G9" s="1">
        <v>87338.990999999995</v>
      </c>
    </row>
    <row r="10" spans="1:7" ht="60">
      <c r="A10" s="14" t="s">
        <v>68</v>
      </c>
      <c r="B10" s="4" t="s">
        <v>105</v>
      </c>
      <c r="C10" s="4">
        <v>19.239999999999998</v>
      </c>
      <c r="D10" s="5" t="s">
        <v>33</v>
      </c>
      <c r="E10" s="13">
        <v>5891.97</v>
      </c>
      <c r="F10" s="4">
        <f t="shared" si="0"/>
        <v>113361.5028</v>
      </c>
      <c r="G10" s="1">
        <v>242071.587</v>
      </c>
    </row>
    <row r="11" spans="1:7" ht="105">
      <c r="A11" s="14" t="s">
        <v>70</v>
      </c>
      <c r="B11" s="4" t="s">
        <v>106</v>
      </c>
      <c r="C11" s="4">
        <v>7.09</v>
      </c>
      <c r="D11" s="3" t="s">
        <v>33</v>
      </c>
      <c r="E11" s="13">
        <v>6092.63</v>
      </c>
      <c r="F11" s="4">
        <f t="shared" si="0"/>
        <v>43196.746700000003</v>
      </c>
      <c r="G11" s="1">
        <v>113779.86500000001</v>
      </c>
    </row>
    <row r="12" spans="1:7" ht="120">
      <c r="A12" s="4" t="s">
        <v>72</v>
      </c>
      <c r="B12" s="4" t="s">
        <v>73</v>
      </c>
      <c r="C12" s="4">
        <v>1.2549999999999999</v>
      </c>
      <c r="D12" s="4" t="s">
        <v>74</v>
      </c>
      <c r="E12" s="4">
        <v>77259.94</v>
      </c>
      <c r="F12" s="4">
        <v>96978.89</v>
      </c>
      <c r="G12" s="1">
        <v>206576.666</v>
      </c>
    </row>
    <row r="13" spans="1:7" ht="120">
      <c r="A13" s="4" t="s">
        <v>119</v>
      </c>
      <c r="B13" s="4" t="s">
        <v>110</v>
      </c>
      <c r="C13" s="4">
        <v>1.5369999999999999</v>
      </c>
      <c r="D13" s="4" t="s">
        <v>74</v>
      </c>
      <c r="E13" s="4">
        <v>76041.94</v>
      </c>
      <c r="F13" s="4">
        <v>116876.46</v>
      </c>
      <c r="G13" s="1">
        <v>246649.51</v>
      </c>
    </row>
    <row r="14" spans="1:7">
      <c r="A14" s="5">
        <v>10</v>
      </c>
      <c r="B14" s="6" t="s">
        <v>30</v>
      </c>
      <c r="C14" s="4"/>
      <c r="D14" s="3"/>
      <c r="E14" s="7"/>
      <c r="F14" s="4"/>
    </row>
    <row r="15" spans="1:7">
      <c r="A15" s="5" t="s">
        <v>31</v>
      </c>
      <c r="B15" s="4" t="s">
        <v>32</v>
      </c>
      <c r="C15" s="4">
        <v>11.64</v>
      </c>
      <c r="D15" s="4" t="s">
        <v>33</v>
      </c>
      <c r="E15" s="4">
        <v>893.67</v>
      </c>
      <c r="F15" s="4">
        <f t="shared" si="0"/>
        <v>10402.318800000001</v>
      </c>
      <c r="G15" s="1">
        <v>22964.458999999999</v>
      </c>
    </row>
    <row r="16" spans="1:7">
      <c r="A16" s="5" t="s">
        <v>34</v>
      </c>
      <c r="B16" s="4" t="s">
        <v>120</v>
      </c>
      <c r="C16" s="4">
        <v>4.7300000000000004</v>
      </c>
      <c r="D16" s="4" t="s">
        <v>33</v>
      </c>
      <c r="E16" s="4">
        <v>363.98</v>
      </c>
      <c r="F16" s="4">
        <f t="shared" si="0"/>
        <v>1721.6254000000004</v>
      </c>
      <c r="G16" s="1">
        <v>3398.663</v>
      </c>
    </row>
    <row r="17" spans="1:7">
      <c r="A17" s="5" t="s">
        <v>36</v>
      </c>
      <c r="B17" s="4" t="s">
        <v>55</v>
      </c>
      <c r="C17" s="4">
        <v>5.91</v>
      </c>
      <c r="D17" s="4" t="s">
        <v>33</v>
      </c>
      <c r="E17" s="4">
        <v>819.59</v>
      </c>
      <c r="F17" s="4">
        <f t="shared" si="0"/>
        <v>4843.7769000000008</v>
      </c>
      <c r="G17" s="1">
        <v>12754.869000000001</v>
      </c>
    </row>
    <row r="18" spans="1:7">
      <c r="A18" s="5" t="s">
        <v>39</v>
      </c>
      <c r="B18" s="4" t="s">
        <v>35</v>
      </c>
      <c r="C18" s="4">
        <v>22.64</v>
      </c>
      <c r="D18" s="4" t="s">
        <v>33</v>
      </c>
      <c r="E18" s="4">
        <v>496.4</v>
      </c>
      <c r="F18" s="4">
        <f t="shared" si="0"/>
        <v>11238.495999999999</v>
      </c>
      <c r="G18" s="1">
        <v>25511.782999999999</v>
      </c>
    </row>
    <row r="19" spans="1:7">
      <c r="A19" s="5" t="s">
        <v>94</v>
      </c>
      <c r="B19" s="4" t="s">
        <v>85</v>
      </c>
      <c r="C19" s="4">
        <v>40.216000000000001</v>
      </c>
      <c r="D19" s="4" t="s">
        <v>33</v>
      </c>
      <c r="E19" s="4">
        <v>177.1</v>
      </c>
      <c r="F19" s="4">
        <f t="shared" si="0"/>
        <v>7122.2536</v>
      </c>
      <c r="G19" s="1">
        <v>17639.16</v>
      </c>
    </row>
    <row r="20" spans="1:7">
      <c r="A20" s="5"/>
      <c r="B20" s="6"/>
      <c r="C20" s="7"/>
      <c r="D20" s="3"/>
      <c r="E20" s="7" t="s">
        <v>42</v>
      </c>
      <c r="F20" s="13">
        <f>SUM(F5:F19)</f>
        <v>455445.62820000004</v>
      </c>
    </row>
    <row r="21" spans="1:7" ht="30">
      <c r="A21" s="5"/>
      <c r="B21" s="6"/>
      <c r="C21" s="7"/>
      <c r="D21" s="3"/>
      <c r="E21" s="4" t="s">
        <v>43</v>
      </c>
      <c r="F21" s="4">
        <f>F20*12/100</f>
        <v>54653.475383999998</v>
      </c>
    </row>
    <row r="22" spans="1:7">
      <c r="A22" s="5"/>
      <c r="B22" s="6"/>
      <c r="C22" s="7"/>
      <c r="D22" s="3"/>
      <c r="E22" s="4"/>
      <c r="F22" s="4">
        <f>F21+F20</f>
        <v>510099.10358400003</v>
      </c>
    </row>
    <row r="23" spans="1:7" ht="30">
      <c r="A23" s="5"/>
      <c r="B23" s="6"/>
      <c r="C23" s="7"/>
      <c r="D23" s="3"/>
      <c r="E23" s="4" t="s">
        <v>44</v>
      </c>
      <c r="F23" s="4">
        <f>F22*1/100</f>
        <v>5100.9910358400002</v>
      </c>
    </row>
    <row r="24" spans="1:7">
      <c r="A24" s="5"/>
      <c r="B24" s="6"/>
      <c r="C24" s="7"/>
      <c r="D24" s="3"/>
      <c r="E24" s="4" t="s">
        <v>56</v>
      </c>
      <c r="F24" s="4">
        <f>F23+F22</f>
        <v>515200.09461984003</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43"/>
  <sheetViews>
    <sheetView workbookViewId="0">
      <selection activeCell="A3" sqref="A3:K3"/>
    </sheetView>
  </sheetViews>
  <sheetFormatPr defaultRowHeight="15"/>
  <cols>
    <col min="11" max="11" width="13.42578125" customWidth="1"/>
  </cols>
  <sheetData>
    <row r="1" spans="1:11" ht="36.75" customHeight="1">
      <c r="A1" s="116" t="s">
        <v>121</v>
      </c>
      <c r="B1" s="116"/>
      <c r="C1" s="116"/>
      <c r="D1" s="116"/>
      <c r="E1" s="116"/>
      <c r="F1" s="116"/>
      <c r="G1" s="116"/>
      <c r="H1" s="116"/>
      <c r="I1" s="116"/>
      <c r="J1" s="116"/>
      <c r="K1" s="116"/>
    </row>
    <row r="2" spans="1:11" ht="30" customHeight="1">
      <c r="A2" s="116" t="s">
        <v>122</v>
      </c>
      <c r="B2" s="116"/>
      <c r="C2" s="116"/>
      <c r="D2" s="116"/>
      <c r="E2" s="116"/>
      <c r="F2" s="116"/>
      <c r="G2" s="116"/>
      <c r="H2" s="116"/>
      <c r="I2" s="116"/>
      <c r="J2" s="116"/>
      <c r="K2" s="116"/>
    </row>
    <row r="3" spans="1:11" ht="31.9" customHeight="1">
      <c r="A3" s="174" t="s">
        <v>123</v>
      </c>
      <c r="B3" s="175"/>
      <c r="C3" s="175"/>
      <c r="D3" s="175"/>
      <c r="E3" s="175"/>
      <c r="F3" s="175"/>
      <c r="G3" s="175"/>
      <c r="H3" s="175"/>
      <c r="I3" s="175"/>
      <c r="J3" s="175"/>
      <c r="K3" s="175"/>
    </row>
    <row r="4" spans="1:11" ht="34.9" customHeight="1">
      <c r="A4" s="17" t="s">
        <v>3</v>
      </c>
      <c r="B4" s="117" t="s">
        <v>124</v>
      </c>
      <c r="C4" s="118"/>
      <c r="D4" s="118"/>
      <c r="E4" s="118"/>
      <c r="F4" s="118"/>
      <c r="G4" s="119"/>
      <c r="H4" s="18" t="s">
        <v>125</v>
      </c>
      <c r="I4" s="18" t="s">
        <v>6</v>
      </c>
      <c r="J4" s="18" t="s">
        <v>7</v>
      </c>
      <c r="K4" s="17" t="s">
        <v>126</v>
      </c>
    </row>
    <row r="5" spans="1:11" ht="124.15" customHeight="1">
      <c r="A5" s="19">
        <v>1</v>
      </c>
      <c r="B5" s="120" t="s">
        <v>9</v>
      </c>
      <c r="C5" s="121"/>
      <c r="D5" s="121"/>
      <c r="E5" s="121"/>
      <c r="F5" s="121"/>
      <c r="G5" s="122"/>
      <c r="H5" s="20">
        <v>25.283999999999999</v>
      </c>
      <c r="I5" s="21" t="s">
        <v>10</v>
      </c>
      <c r="J5" s="22">
        <v>139.58000000000001</v>
      </c>
      <c r="K5" s="23">
        <v>3529.14</v>
      </c>
    </row>
    <row r="6" spans="1:11" ht="123" customHeight="1">
      <c r="A6" s="19">
        <v>2</v>
      </c>
      <c r="B6" s="120" t="s">
        <v>11</v>
      </c>
      <c r="C6" s="121"/>
      <c r="D6" s="121"/>
      <c r="E6" s="121"/>
      <c r="F6" s="121"/>
      <c r="G6" s="122"/>
      <c r="H6" s="24">
        <v>7.2037538999999988</v>
      </c>
      <c r="I6" s="21" t="s">
        <v>12</v>
      </c>
      <c r="J6" s="24">
        <v>415.58</v>
      </c>
      <c r="K6" s="25">
        <v>2993.74</v>
      </c>
    </row>
    <row r="7" spans="1:11" ht="96.6" customHeight="1">
      <c r="A7" s="19">
        <v>3</v>
      </c>
      <c r="B7" s="113" t="s">
        <v>127</v>
      </c>
      <c r="C7" s="114"/>
      <c r="D7" s="114"/>
      <c r="E7" s="114"/>
      <c r="F7" s="114"/>
      <c r="G7" s="115"/>
      <c r="H7" s="20">
        <v>21.225000000000001</v>
      </c>
      <c r="I7" s="21" t="s">
        <v>14</v>
      </c>
      <c r="J7" s="23">
        <v>322.35000000000002</v>
      </c>
      <c r="K7" s="23">
        <v>6841.88</v>
      </c>
    </row>
    <row r="8" spans="1:11" ht="47.45" customHeight="1">
      <c r="A8" s="19">
        <v>4</v>
      </c>
      <c r="B8" s="113" t="s">
        <v>128</v>
      </c>
      <c r="C8" s="114"/>
      <c r="D8" s="114"/>
      <c r="E8" s="114"/>
      <c r="F8" s="114"/>
      <c r="G8" s="115"/>
      <c r="H8" s="20">
        <v>11.069999999999999</v>
      </c>
      <c r="I8" s="21" t="s">
        <v>12</v>
      </c>
      <c r="J8" s="22">
        <v>4975.78</v>
      </c>
      <c r="K8" s="25">
        <v>55081.88</v>
      </c>
    </row>
    <row r="9" spans="1:11" ht="99.6" customHeight="1">
      <c r="A9" s="19">
        <v>5</v>
      </c>
      <c r="B9" s="113" t="s">
        <v>15</v>
      </c>
      <c r="C9" s="114"/>
      <c r="D9" s="114"/>
      <c r="E9" s="114"/>
      <c r="F9" s="114"/>
      <c r="G9" s="115"/>
      <c r="H9" s="20">
        <v>0.89999999999999991</v>
      </c>
      <c r="I9" s="24" t="s">
        <v>12</v>
      </c>
      <c r="J9" s="23">
        <v>3714.85</v>
      </c>
      <c r="K9" s="23">
        <v>3343.37</v>
      </c>
    </row>
    <row r="10" spans="1:11" ht="64.900000000000006" customHeight="1">
      <c r="A10" s="19">
        <v>6</v>
      </c>
      <c r="B10" s="113" t="s">
        <v>17</v>
      </c>
      <c r="C10" s="114"/>
      <c r="D10" s="114"/>
      <c r="E10" s="114"/>
      <c r="F10" s="114"/>
      <c r="G10" s="115"/>
      <c r="H10" s="20">
        <v>3.5999999999999996</v>
      </c>
      <c r="I10" s="24" t="s">
        <v>14</v>
      </c>
      <c r="J10" s="23">
        <v>184.61</v>
      </c>
      <c r="K10" s="23">
        <v>664.6</v>
      </c>
    </row>
    <row r="11" spans="1:11" ht="94.15" customHeight="1">
      <c r="A11" s="19">
        <v>7</v>
      </c>
      <c r="B11" s="113" t="s">
        <v>16</v>
      </c>
      <c r="C11" s="114"/>
      <c r="D11" s="114"/>
      <c r="E11" s="114"/>
      <c r="F11" s="114"/>
      <c r="G11" s="115"/>
      <c r="H11" s="20">
        <v>11.223787923854848</v>
      </c>
      <c r="I11" s="24" t="s">
        <v>12</v>
      </c>
      <c r="J11" s="23">
        <v>4492.3599999999997</v>
      </c>
      <c r="K11" s="23">
        <v>50421.3</v>
      </c>
    </row>
    <row r="12" spans="1:11" ht="71.45" customHeight="1">
      <c r="A12" s="19">
        <v>8</v>
      </c>
      <c r="B12" s="113" t="s">
        <v>17</v>
      </c>
      <c r="C12" s="114"/>
      <c r="D12" s="114"/>
      <c r="E12" s="114"/>
      <c r="F12" s="114"/>
      <c r="G12" s="115"/>
      <c r="H12" s="20">
        <v>5.3048780487804876</v>
      </c>
      <c r="I12" s="24" t="s">
        <v>14</v>
      </c>
      <c r="J12" s="23">
        <v>184.61</v>
      </c>
      <c r="K12" s="23">
        <v>979.33</v>
      </c>
    </row>
    <row r="13" spans="1:11" ht="108.6" customHeight="1">
      <c r="A13" s="19">
        <v>9</v>
      </c>
      <c r="B13" s="123" t="s">
        <v>129</v>
      </c>
      <c r="C13" s="124"/>
      <c r="D13" s="124"/>
      <c r="E13" s="124"/>
      <c r="F13" s="124"/>
      <c r="G13" s="125"/>
      <c r="H13" s="20">
        <v>2.8110000000000004</v>
      </c>
      <c r="I13" s="24" t="s">
        <v>10</v>
      </c>
      <c r="J13" s="23">
        <v>5094.3599999999997</v>
      </c>
      <c r="K13" s="23">
        <v>14320.25</v>
      </c>
    </row>
    <row r="14" spans="1:11" ht="65.45" customHeight="1">
      <c r="A14" s="19">
        <v>10</v>
      </c>
      <c r="B14" s="126" t="s">
        <v>17</v>
      </c>
      <c r="C14" s="127"/>
      <c r="D14" s="127"/>
      <c r="E14" s="127"/>
      <c r="F14" s="127"/>
      <c r="G14" s="128"/>
      <c r="H14" s="26">
        <v>21.48</v>
      </c>
      <c r="I14" s="27" t="s">
        <v>14</v>
      </c>
      <c r="J14" s="28">
        <v>184.61</v>
      </c>
      <c r="K14" s="28">
        <v>3965.42</v>
      </c>
    </row>
    <row r="15" spans="1:11" ht="155.44999999999999" customHeight="1">
      <c r="A15" s="19">
        <v>11</v>
      </c>
      <c r="B15" s="113" t="s">
        <v>130</v>
      </c>
      <c r="C15" s="114"/>
      <c r="D15" s="114"/>
      <c r="E15" s="114"/>
      <c r="F15" s="114"/>
      <c r="G15" s="115"/>
      <c r="H15" s="20">
        <v>2.6519511823432769</v>
      </c>
      <c r="I15" s="24" t="s">
        <v>12</v>
      </c>
      <c r="J15" s="23">
        <v>6092.63</v>
      </c>
      <c r="K15" s="23">
        <v>16157.36</v>
      </c>
    </row>
    <row r="16" spans="1:11" ht="62.45" customHeight="1">
      <c r="A16" s="19">
        <v>12</v>
      </c>
      <c r="B16" s="123" t="s">
        <v>131</v>
      </c>
      <c r="C16" s="124"/>
      <c r="D16" s="124"/>
      <c r="E16" s="124"/>
      <c r="F16" s="124"/>
      <c r="G16" s="125"/>
      <c r="H16" s="20">
        <v>15.627723366611905</v>
      </c>
      <c r="I16" s="29" t="s">
        <v>14</v>
      </c>
      <c r="J16" s="23">
        <v>403.78</v>
      </c>
      <c r="K16" s="28">
        <v>6310.16</v>
      </c>
    </row>
    <row r="17" spans="1:11" ht="45.6" customHeight="1">
      <c r="A17" s="19">
        <v>13</v>
      </c>
      <c r="B17" s="123" t="s">
        <v>132</v>
      </c>
      <c r="C17" s="124"/>
      <c r="D17" s="124"/>
      <c r="E17" s="124"/>
      <c r="F17" s="124"/>
      <c r="G17" s="125"/>
      <c r="H17" s="20">
        <v>0.23699999999999999</v>
      </c>
      <c r="I17" s="29" t="s">
        <v>133</v>
      </c>
      <c r="J17" s="23">
        <v>79086.94</v>
      </c>
      <c r="K17" s="28">
        <v>18743.599999999999</v>
      </c>
    </row>
    <row r="18" spans="1:11" ht="45.6" customHeight="1">
      <c r="A18" s="19">
        <v>14</v>
      </c>
      <c r="B18" s="123" t="s">
        <v>134</v>
      </c>
      <c r="C18" s="124"/>
      <c r="D18" s="124"/>
      <c r="E18" s="124"/>
      <c r="F18" s="124"/>
      <c r="G18" s="125"/>
      <c r="H18" s="20">
        <v>0.55400000000000005</v>
      </c>
      <c r="I18" s="29" t="s">
        <v>133</v>
      </c>
      <c r="J18" s="23">
        <v>77259.94</v>
      </c>
      <c r="K18" s="28">
        <v>42802.01</v>
      </c>
    </row>
    <row r="19" spans="1:11" ht="122.45" customHeight="1">
      <c r="A19" s="19">
        <v>15</v>
      </c>
      <c r="B19" s="123" t="s">
        <v>135</v>
      </c>
      <c r="C19" s="124"/>
      <c r="D19" s="124"/>
      <c r="E19" s="124"/>
      <c r="F19" s="124"/>
      <c r="G19" s="125"/>
      <c r="H19" s="20">
        <v>4</v>
      </c>
      <c r="I19" s="24" t="s">
        <v>10</v>
      </c>
      <c r="J19" s="23">
        <v>50.82</v>
      </c>
      <c r="K19" s="23">
        <v>203.28</v>
      </c>
    </row>
    <row r="20" spans="1:11" ht="126" customHeight="1">
      <c r="A20" s="19">
        <v>16</v>
      </c>
      <c r="B20" s="123" t="s">
        <v>136</v>
      </c>
      <c r="C20" s="124"/>
      <c r="D20" s="124"/>
      <c r="E20" s="124"/>
      <c r="F20" s="124"/>
      <c r="G20" s="125"/>
      <c r="H20" s="24">
        <v>9.3531566032123745</v>
      </c>
      <c r="I20" s="24" t="s">
        <v>10</v>
      </c>
      <c r="J20" s="24">
        <v>118.49</v>
      </c>
      <c r="K20" s="24">
        <v>1108.26</v>
      </c>
    </row>
    <row r="21" spans="1:11" ht="79.900000000000006" customHeight="1">
      <c r="A21" s="19">
        <v>17</v>
      </c>
      <c r="B21" s="120" t="s">
        <v>137</v>
      </c>
      <c r="C21" s="121"/>
      <c r="D21" s="121"/>
      <c r="E21" s="121"/>
      <c r="F21" s="121"/>
      <c r="G21" s="122"/>
      <c r="H21" s="20">
        <v>2673.54</v>
      </c>
      <c r="I21" s="30" t="s">
        <v>20</v>
      </c>
      <c r="J21" s="30">
        <v>67.89</v>
      </c>
      <c r="K21" s="23">
        <f>ROUND(H21*J21,2)</f>
        <v>181506.63</v>
      </c>
    </row>
    <row r="22" spans="1:11" ht="156.6" customHeight="1">
      <c r="A22" s="19">
        <v>18</v>
      </c>
      <c r="B22" s="129" t="s">
        <v>138</v>
      </c>
      <c r="C22" s="130"/>
      <c r="D22" s="130"/>
      <c r="E22" s="130"/>
      <c r="F22" s="130"/>
      <c r="G22" s="131"/>
      <c r="H22" s="20">
        <v>15.8</v>
      </c>
      <c r="I22" s="24" t="s">
        <v>23</v>
      </c>
      <c r="J22" s="23">
        <v>391.18</v>
      </c>
      <c r="K22" s="23">
        <f>ROUND(H22*J22,2)</f>
        <v>6180.64</v>
      </c>
    </row>
    <row r="23" spans="1:11" ht="276.60000000000002" customHeight="1">
      <c r="A23" s="19">
        <v>19</v>
      </c>
      <c r="B23" s="129" t="s">
        <v>24</v>
      </c>
      <c r="C23" s="130"/>
      <c r="D23" s="130"/>
      <c r="E23" s="130"/>
      <c r="F23" s="130"/>
      <c r="G23" s="131"/>
      <c r="H23" s="20">
        <v>74.825051999999985</v>
      </c>
      <c r="I23" s="24" t="s">
        <v>14</v>
      </c>
      <c r="J23" s="23">
        <v>582.99</v>
      </c>
      <c r="K23" s="23">
        <v>43622.26</v>
      </c>
    </row>
    <row r="24" spans="1:11" ht="122.45" customHeight="1">
      <c r="A24" s="19">
        <v>20</v>
      </c>
      <c r="B24" s="123" t="s">
        <v>25</v>
      </c>
      <c r="C24" s="124"/>
      <c r="D24" s="124"/>
      <c r="E24" s="124"/>
      <c r="F24" s="124"/>
      <c r="G24" s="125"/>
      <c r="H24" s="20">
        <v>74.825051999999985</v>
      </c>
      <c r="I24" s="24" t="s">
        <v>26</v>
      </c>
      <c r="J24" s="23">
        <v>53.49</v>
      </c>
      <c r="K24" s="23">
        <v>4002.39</v>
      </c>
    </row>
    <row r="25" spans="1:11" ht="94.9" customHeight="1">
      <c r="A25" s="19">
        <v>21</v>
      </c>
      <c r="B25" s="129" t="s">
        <v>27</v>
      </c>
      <c r="C25" s="130"/>
      <c r="D25" s="130"/>
      <c r="E25" s="130"/>
      <c r="F25" s="130"/>
      <c r="G25" s="131"/>
      <c r="H25" s="20">
        <v>74.825051999999985</v>
      </c>
      <c r="I25" s="31" t="s">
        <v>139</v>
      </c>
      <c r="J25" s="30">
        <v>61.9</v>
      </c>
      <c r="K25" s="23">
        <v>4631.67</v>
      </c>
    </row>
    <row r="26" spans="1:11" ht="153" customHeight="1">
      <c r="A26" s="19">
        <v>22</v>
      </c>
      <c r="B26" s="135" t="s">
        <v>140</v>
      </c>
      <c r="C26" s="136"/>
      <c r="D26" s="136"/>
      <c r="E26" s="136"/>
      <c r="F26" s="136"/>
      <c r="G26" s="137"/>
      <c r="H26" s="20">
        <v>85.979327781082702</v>
      </c>
      <c r="I26" s="31" t="s">
        <v>29</v>
      </c>
      <c r="J26" s="30">
        <v>825.59</v>
      </c>
      <c r="K26" s="23">
        <v>70983.67</v>
      </c>
    </row>
    <row r="27" spans="1:11" ht="34.9" customHeight="1">
      <c r="A27" s="19">
        <v>23</v>
      </c>
      <c r="B27" s="135" t="s">
        <v>141</v>
      </c>
      <c r="C27" s="136"/>
      <c r="D27" s="136"/>
      <c r="E27" s="136"/>
      <c r="F27" s="136"/>
      <c r="G27" s="137"/>
      <c r="H27" s="20">
        <v>66.42</v>
      </c>
      <c r="I27" s="31" t="s">
        <v>29</v>
      </c>
      <c r="J27" s="30">
        <v>162.13</v>
      </c>
      <c r="K27" s="23">
        <v>10768.67</v>
      </c>
    </row>
    <row r="28" spans="1:11" ht="36.6" customHeight="1">
      <c r="A28" s="19">
        <v>24</v>
      </c>
      <c r="B28" s="135" t="s">
        <v>142</v>
      </c>
      <c r="C28" s="136"/>
      <c r="D28" s="136"/>
      <c r="E28" s="136"/>
      <c r="F28" s="136"/>
      <c r="G28" s="137"/>
      <c r="H28" s="20">
        <v>66.42</v>
      </c>
      <c r="I28" s="31" t="s">
        <v>29</v>
      </c>
      <c r="J28" s="30">
        <v>15.81</v>
      </c>
      <c r="K28" s="23">
        <v>1050.0999999999999</v>
      </c>
    </row>
    <row r="29" spans="1:11" ht="33.6" customHeight="1">
      <c r="A29" s="19">
        <v>25</v>
      </c>
      <c r="B29" s="135" t="s">
        <v>143</v>
      </c>
      <c r="C29" s="136"/>
      <c r="D29" s="136"/>
      <c r="E29" s="136"/>
      <c r="F29" s="136"/>
      <c r="G29" s="137"/>
      <c r="H29" s="20">
        <v>66.42</v>
      </c>
      <c r="I29" s="31" t="s">
        <v>29</v>
      </c>
      <c r="J29" s="30">
        <v>23.32</v>
      </c>
      <c r="K29" s="23">
        <v>1482.49</v>
      </c>
    </row>
    <row r="30" spans="1:11" ht="36.6" customHeight="1">
      <c r="A30" s="24">
        <v>26</v>
      </c>
      <c r="B30" s="120" t="s">
        <v>144</v>
      </c>
      <c r="C30" s="121"/>
      <c r="D30" s="121"/>
      <c r="E30" s="121"/>
      <c r="F30" s="121"/>
      <c r="G30" s="122"/>
      <c r="H30" s="20"/>
      <c r="I30" s="31"/>
      <c r="J30" s="30"/>
      <c r="K30" s="23"/>
    </row>
    <row r="31" spans="1:11">
      <c r="A31" s="24"/>
      <c r="B31" s="32"/>
      <c r="C31" s="19" t="s">
        <v>31</v>
      </c>
      <c r="D31" s="33" t="s">
        <v>145</v>
      </c>
      <c r="E31" s="34"/>
      <c r="F31" s="33"/>
      <c r="G31" s="35"/>
      <c r="H31" s="20">
        <v>25.283999999999999</v>
      </c>
      <c r="I31" s="24" t="s">
        <v>33</v>
      </c>
      <c r="J31" s="36">
        <v>177.1</v>
      </c>
      <c r="K31" s="23">
        <f t="shared" ref="K31:K36" si="0">ROUND(H31*J31,2)</f>
        <v>4477.8</v>
      </c>
    </row>
    <row r="32" spans="1:11">
      <c r="A32" s="37"/>
      <c r="B32" s="38"/>
      <c r="C32" s="19" t="s">
        <v>34</v>
      </c>
      <c r="D32" s="33" t="s">
        <v>146</v>
      </c>
      <c r="E32" s="34"/>
      <c r="F32" s="33"/>
      <c r="G32" s="35"/>
      <c r="H32" s="20">
        <v>7.2160000000000002</v>
      </c>
      <c r="I32" s="24" t="s">
        <v>33</v>
      </c>
      <c r="J32" s="36">
        <v>893.67</v>
      </c>
      <c r="K32" s="23">
        <f t="shared" si="0"/>
        <v>6448.72</v>
      </c>
    </row>
    <row r="33" spans="1:11">
      <c r="A33" s="37"/>
      <c r="B33" s="38"/>
      <c r="C33" s="19" t="s">
        <v>36</v>
      </c>
      <c r="D33" s="33" t="s">
        <v>147</v>
      </c>
      <c r="E33" s="34"/>
      <c r="F33" s="33"/>
      <c r="G33" s="35"/>
      <c r="H33" s="20">
        <v>7.2039999999999997</v>
      </c>
      <c r="I33" s="24" t="s">
        <v>33</v>
      </c>
      <c r="J33" s="36">
        <v>363.98</v>
      </c>
      <c r="K33" s="23">
        <f t="shared" si="0"/>
        <v>2622.11</v>
      </c>
    </row>
    <row r="34" spans="1:11">
      <c r="A34" s="37"/>
      <c r="B34" s="38"/>
      <c r="C34" s="19" t="s">
        <v>39</v>
      </c>
      <c r="D34" s="33" t="s">
        <v>148</v>
      </c>
      <c r="E34" s="34"/>
      <c r="F34" s="33"/>
      <c r="G34" s="35"/>
      <c r="H34" s="20">
        <v>6.2649999999999997</v>
      </c>
      <c r="I34" s="24" t="s">
        <v>33</v>
      </c>
      <c r="J34" s="36">
        <v>496.4</v>
      </c>
      <c r="K34" s="23">
        <f t="shared" si="0"/>
        <v>3109.95</v>
      </c>
    </row>
    <row r="35" spans="1:11">
      <c r="A35" s="37"/>
      <c r="B35" s="38"/>
      <c r="C35" s="19" t="s">
        <v>94</v>
      </c>
      <c r="D35" s="33" t="s">
        <v>149</v>
      </c>
      <c r="E35" s="34"/>
      <c r="F35" s="33"/>
      <c r="G35" s="35"/>
      <c r="H35" s="20">
        <v>5.1849999999999996</v>
      </c>
      <c r="I35" s="24" t="s">
        <v>33</v>
      </c>
      <c r="J35" s="36">
        <v>776.14</v>
      </c>
      <c r="K35" s="23">
        <f t="shared" si="0"/>
        <v>4024.29</v>
      </c>
    </row>
    <row r="36" spans="1:11" ht="53.45" customHeight="1">
      <c r="A36" s="39">
        <v>27</v>
      </c>
      <c r="B36" s="132" t="s">
        <v>150</v>
      </c>
      <c r="C36" s="133"/>
      <c r="D36" s="133"/>
      <c r="E36" s="133"/>
      <c r="F36" s="133"/>
      <c r="G36" s="134"/>
      <c r="H36" s="40">
        <v>6</v>
      </c>
      <c r="I36" s="41" t="s">
        <v>151</v>
      </c>
      <c r="J36" s="42">
        <v>9500</v>
      </c>
      <c r="K36" s="42">
        <f t="shared" si="0"/>
        <v>57000</v>
      </c>
    </row>
    <row r="37" spans="1:11" ht="18">
      <c r="A37" s="43"/>
      <c r="B37" s="43"/>
      <c r="C37" s="43"/>
      <c r="D37" s="44"/>
      <c r="E37" s="45" t="s">
        <v>152</v>
      </c>
      <c r="F37" s="45"/>
      <c r="G37" s="45"/>
      <c r="H37" s="45"/>
      <c r="I37" s="45"/>
      <c r="J37" s="46"/>
      <c r="K37" s="47">
        <f>SUM(K5:K36)</f>
        <v>629376.97000000009</v>
      </c>
    </row>
    <row r="38" spans="1:11" ht="18">
      <c r="A38" s="43"/>
      <c r="B38" s="43"/>
      <c r="C38" s="43"/>
      <c r="D38" s="44"/>
      <c r="E38" s="45" t="s">
        <v>153</v>
      </c>
      <c r="F38" s="45"/>
      <c r="G38" s="45"/>
      <c r="H38" s="45"/>
      <c r="I38" s="45"/>
      <c r="J38" s="46"/>
      <c r="K38" s="48">
        <f>K37*0.12</f>
        <v>75525.236400000009</v>
      </c>
    </row>
    <row r="39" spans="1:11">
      <c r="A39" s="43"/>
      <c r="B39" s="43"/>
      <c r="C39" s="43"/>
      <c r="D39" s="44"/>
      <c r="E39" s="45" t="s">
        <v>154</v>
      </c>
      <c r="F39" s="45"/>
      <c r="G39" s="45"/>
      <c r="H39" s="45"/>
      <c r="I39" s="45"/>
      <c r="J39" s="43"/>
      <c r="K39" s="47">
        <f>SUM(K37:L38)</f>
        <v>704902.20640000014</v>
      </c>
    </row>
    <row r="40" spans="1:11">
      <c r="A40" s="43"/>
      <c r="B40" s="43"/>
      <c r="C40" s="43"/>
      <c r="D40" s="44"/>
      <c r="E40" s="49" t="s">
        <v>155</v>
      </c>
      <c r="F40" s="49"/>
      <c r="G40" s="49"/>
      <c r="H40" s="49"/>
      <c r="I40" s="49"/>
      <c r="J40" s="43"/>
      <c r="K40" s="50">
        <f>K39*1/100</f>
        <v>7049.0220640000016</v>
      </c>
    </row>
    <row r="41" spans="1:11">
      <c r="A41" s="43"/>
      <c r="B41" s="43"/>
      <c r="C41" s="43"/>
      <c r="D41" s="44"/>
      <c r="E41" s="45" t="s">
        <v>152</v>
      </c>
      <c r="F41" s="45"/>
      <c r="G41" s="45"/>
      <c r="H41" s="45"/>
      <c r="I41" s="45"/>
      <c r="J41" s="43"/>
      <c r="K41" s="51">
        <f>SUM(K39:K40)</f>
        <v>711951.22846400016</v>
      </c>
    </row>
    <row r="42" spans="1:11" ht="13.15" customHeight="1">
      <c r="A42" s="43"/>
      <c r="B42" s="43"/>
      <c r="C42" s="43"/>
      <c r="D42" s="46"/>
      <c r="E42" s="46"/>
      <c r="F42" s="46"/>
      <c r="G42" s="46"/>
      <c r="H42" s="46"/>
      <c r="I42" s="46"/>
      <c r="J42" s="43"/>
      <c r="K42" s="46"/>
    </row>
    <row r="43" spans="1:11" ht="13.15" customHeight="1">
      <c r="D43" s="52"/>
      <c r="E43" s="53"/>
      <c r="F43" s="53"/>
      <c r="G43" s="53"/>
      <c r="H43" s="53"/>
      <c r="I43" s="53"/>
      <c r="K43" s="54"/>
    </row>
  </sheetData>
  <mergeCells count="31">
    <mergeCell ref="B36:G36"/>
    <mergeCell ref="B25:G25"/>
    <mergeCell ref="B26:G26"/>
    <mergeCell ref="B27:G27"/>
    <mergeCell ref="B28:G28"/>
    <mergeCell ref="B29:G29"/>
    <mergeCell ref="B30:G30"/>
    <mergeCell ref="B24:G24"/>
    <mergeCell ref="B13:G13"/>
    <mergeCell ref="B14:G14"/>
    <mergeCell ref="B15:G15"/>
    <mergeCell ref="B16:G16"/>
    <mergeCell ref="B17:G17"/>
    <mergeCell ref="B18:G18"/>
    <mergeCell ref="B19:G19"/>
    <mergeCell ref="B20:G20"/>
    <mergeCell ref="B21:G21"/>
    <mergeCell ref="B22:G22"/>
    <mergeCell ref="B23:G23"/>
    <mergeCell ref="B12:G12"/>
    <mergeCell ref="A1:K1"/>
    <mergeCell ref="A2:K2"/>
    <mergeCell ref="A3:K3"/>
    <mergeCell ref="B4:G4"/>
    <mergeCell ref="B5:G5"/>
    <mergeCell ref="B6:G6"/>
    <mergeCell ref="B7:G7"/>
    <mergeCell ref="B8:G8"/>
    <mergeCell ref="B9:G9"/>
    <mergeCell ref="B10:G10"/>
    <mergeCell ref="B11:G1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2022-09-01T12:57:32Z</dcterms:created>
  <dcterms:modified xsi:type="dcterms:W3CDTF">2022-09-01T14:02:58Z</dcterms:modified>
</cp:coreProperties>
</file>