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360" windowWidth="19815" windowHeight="7650" firstSheet="19" activeTab="28"/>
  </bookViews>
  <sheets>
    <sheet name="Sheet-0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s>
  <externalReferences>
    <externalReference r:id="rId30"/>
    <externalReference r:id="rId31"/>
    <externalReference r:id="rId32"/>
    <externalReference r:id="rId33"/>
    <externalReference r:id="rId34"/>
  </externalReferences>
  <definedNames>
    <definedName name="_xlnm.Print_Area" localSheetId="0">'Sheet-01'!$A$1:$F$25</definedName>
  </definedNames>
  <calcPr calcId="124519"/>
</workbook>
</file>

<file path=xl/calcChain.xml><?xml version="1.0" encoding="utf-8"?>
<calcChain xmlns="http://schemas.openxmlformats.org/spreadsheetml/2006/main">
  <c r="F6" i="17"/>
  <c r="F7"/>
  <c r="F8"/>
  <c r="F9"/>
  <c r="F10"/>
  <c r="F11"/>
  <c r="F12"/>
  <c r="F13"/>
  <c r="F14"/>
  <c r="F15"/>
  <c r="F5"/>
  <c r="C18"/>
  <c r="C17"/>
  <c r="E9"/>
  <c r="E8"/>
  <c r="E7"/>
  <c r="E6"/>
  <c r="D6"/>
  <c r="D7" s="1"/>
  <c r="D8" s="1"/>
  <c r="D9" s="1"/>
  <c r="E5"/>
  <c r="D5"/>
  <c r="C18" i="15"/>
  <c r="C17"/>
  <c r="F15"/>
  <c r="C15"/>
  <c r="E14"/>
  <c r="C14"/>
  <c r="F14" s="1"/>
  <c r="F13"/>
  <c r="C13"/>
  <c r="C12"/>
  <c r="F12" s="1"/>
  <c r="F11"/>
  <c r="C11"/>
  <c r="F10"/>
  <c r="F9"/>
  <c r="E9"/>
  <c r="C9"/>
  <c r="F8"/>
  <c r="E8"/>
  <c r="C8"/>
  <c r="F7"/>
  <c r="E7"/>
  <c r="C7"/>
  <c r="F6"/>
  <c r="E6"/>
  <c r="D6"/>
  <c r="D7" s="1"/>
  <c r="D8" s="1"/>
  <c r="D9" s="1"/>
  <c r="C6"/>
  <c r="F5"/>
  <c r="E5"/>
  <c r="D5"/>
  <c r="C5"/>
  <c r="F20" i="16"/>
  <c r="F6"/>
  <c r="F7"/>
  <c r="F8"/>
  <c r="F9"/>
  <c r="F10"/>
  <c r="F11"/>
  <c r="F12"/>
  <c r="F13"/>
  <c r="F14"/>
  <c r="F15"/>
  <c r="C15"/>
  <c r="C14"/>
  <c r="C13"/>
  <c r="C12"/>
  <c r="C11"/>
  <c r="E9"/>
  <c r="C9"/>
  <c r="E8"/>
  <c r="C8"/>
  <c r="E7"/>
  <c r="C7"/>
  <c r="C6"/>
  <c r="D5"/>
  <c r="D6" s="1"/>
  <c r="D7" s="1"/>
  <c r="D8" s="1"/>
  <c r="D9" s="1"/>
  <c r="C5"/>
  <c r="F15" i="14"/>
  <c r="C15"/>
  <c r="E14"/>
  <c r="C14"/>
  <c r="F14" s="1"/>
  <c r="C13"/>
  <c r="F13" s="1"/>
  <c r="C12"/>
  <c r="F12" s="1"/>
  <c r="C11"/>
  <c r="F11" s="1"/>
  <c r="F10"/>
  <c r="F9"/>
  <c r="E9"/>
  <c r="C9"/>
  <c r="F8"/>
  <c r="E8"/>
  <c r="C8"/>
  <c r="F7"/>
  <c r="E7"/>
  <c r="D7"/>
  <c r="D8" s="1"/>
  <c r="D9" s="1"/>
  <c r="C7"/>
  <c r="F6"/>
  <c r="E6"/>
  <c r="D6"/>
  <c r="C6"/>
  <c r="F5"/>
  <c r="E5"/>
  <c r="D5"/>
  <c r="C5"/>
  <c r="F16" i="15" l="1"/>
  <c r="F5" i="16"/>
  <c r="F16" s="1"/>
  <c r="F17" s="1"/>
  <c r="F16" i="14"/>
  <c r="F16" i="17" l="1"/>
  <c r="F17" s="1"/>
  <c r="F18" s="1"/>
  <c r="F19" s="1"/>
  <c r="F18" i="15"/>
  <c r="F17"/>
  <c r="F18" i="16"/>
  <c r="F18" i="14"/>
  <c r="F17"/>
  <c r="F20" i="17" l="1"/>
  <c r="F21" s="1"/>
  <c r="F20" i="15"/>
  <c r="F21" s="1"/>
  <c r="F19"/>
  <c r="F19" i="16"/>
  <c r="F19" i="14"/>
  <c r="F20" s="1"/>
  <c r="F21" s="1"/>
  <c r="F17" i="18" l="1"/>
  <c r="F16"/>
  <c r="F15"/>
  <c r="F14"/>
  <c r="F13"/>
  <c r="F12"/>
  <c r="F11"/>
  <c r="F10"/>
  <c r="F9"/>
  <c r="F8"/>
  <c r="F7"/>
  <c r="F6"/>
  <c r="F18" s="1"/>
  <c r="F19" s="1"/>
  <c r="F20" s="1"/>
  <c r="F21" s="1"/>
  <c r="F22" s="1"/>
  <c r="F5"/>
  <c r="F21" i="20" l="1"/>
  <c r="C21"/>
  <c r="F20"/>
  <c r="C20"/>
  <c r="F19"/>
  <c r="C19"/>
  <c r="F18"/>
  <c r="C18"/>
  <c r="F17"/>
  <c r="C17"/>
  <c r="F15"/>
  <c r="E15"/>
  <c r="D15"/>
  <c r="C15"/>
  <c r="F14"/>
  <c r="C14"/>
  <c r="F13"/>
  <c r="C13"/>
  <c r="F11"/>
  <c r="E11"/>
  <c r="C11"/>
  <c r="F10"/>
  <c r="E10"/>
  <c r="C10"/>
  <c r="F9"/>
  <c r="E9"/>
  <c r="C9"/>
  <c r="F8"/>
  <c r="E8"/>
  <c r="C8"/>
  <c r="F7"/>
  <c r="E7"/>
  <c r="C7"/>
  <c r="F6"/>
  <c r="E6"/>
  <c r="D6"/>
  <c r="D7" s="1"/>
  <c r="D8" s="1"/>
  <c r="D9" s="1"/>
  <c r="D10" s="1"/>
  <c r="D11" s="1"/>
  <c r="C6"/>
  <c r="F5"/>
  <c r="F22" s="1"/>
  <c r="C5"/>
  <c r="C21" i="19"/>
  <c r="F21" s="1"/>
  <c r="C20"/>
  <c r="F20" s="1"/>
  <c r="C19"/>
  <c r="F19" s="1"/>
  <c r="C18"/>
  <c r="F18" s="1"/>
  <c r="C17"/>
  <c r="F17" s="1"/>
  <c r="E15"/>
  <c r="D15"/>
  <c r="C15"/>
  <c r="F15" s="1"/>
  <c r="C14"/>
  <c r="F14" s="1"/>
  <c r="F13"/>
  <c r="C13"/>
  <c r="E11"/>
  <c r="C11"/>
  <c r="F11" s="1"/>
  <c r="E10"/>
  <c r="C10"/>
  <c r="F10" s="1"/>
  <c r="E9"/>
  <c r="C9"/>
  <c r="F9" s="1"/>
  <c r="E8"/>
  <c r="C8"/>
  <c r="F8" s="1"/>
  <c r="E7"/>
  <c r="C7"/>
  <c r="F7" s="1"/>
  <c r="E6"/>
  <c r="D6"/>
  <c r="D7" s="1"/>
  <c r="D8" s="1"/>
  <c r="D9" s="1"/>
  <c r="D10" s="1"/>
  <c r="D11" s="1"/>
  <c r="C6"/>
  <c r="F6" s="1"/>
  <c r="F5"/>
  <c r="F21" i="29"/>
  <c r="C20"/>
  <c r="F20" s="1"/>
  <c r="C19"/>
  <c r="F19" s="1"/>
  <c r="C18"/>
  <c r="F18" s="1"/>
  <c r="C17"/>
  <c r="F17" s="1"/>
  <c r="F16"/>
  <c r="C15"/>
  <c r="F15" s="1"/>
  <c r="C14"/>
  <c r="F14" s="1"/>
  <c r="C13"/>
  <c r="F13" s="1"/>
  <c r="C12"/>
  <c r="F12" s="1"/>
  <c r="C11"/>
  <c r="F11" s="1"/>
  <c r="C10"/>
  <c r="F10" s="1"/>
  <c r="C9"/>
  <c r="F9" s="1"/>
  <c r="C8"/>
  <c r="F8" s="1"/>
  <c r="C7"/>
  <c r="F7" s="1"/>
  <c r="C6"/>
  <c r="F6" s="1"/>
  <c r="C5"/>
  <c r="F5" s="1"/>
  <c r="F22" s="1"/>
  <c r="F23" s="1"/>
  <c r="F24" s="1"/>
  <c r="F25" s="1"/>
  <c r="F26" s="1"/>
  <c r="F20" i="28"/>
  <c r="F19"/>
  <c r="C19"/>
  <c r="F18"/>
  <c r="C18"/>
  <c r="F17"/>
  <c r="C17"/>
  <c r="F16"/>
  <c r="C16"/>
  <c r="F14"/>
  <c r="F13"/>
  <c r="C12"/>
  <c r="F12" s="1"/>
  <c r="C11"/>
  <c r="F11" s="1"/>
  <c r="C10"/>
  <c r="F10" s="1"/>
  <c r="C9"/>
  <c r="F9" s="1"/>
  <c r="F8"/>
  <c r="C7"/>
  <c r="F7" s="1"/>
  <c r="C6"/>
  <c r="F6" s="1"/>
  <c r="C5"/>
  <c r="F23" i="20" l="1"/>
  <c r="F24" s="1"/>
  <c r="F22" i="19"/>
  <c r="F21" i="28"/>
  <c r="F22" s="1"/>
  <c r="F23" s="1"/>
  <c r="F24" s="1"/>
  <c r="F25" s="1"/>
  <c r="F25" i="20" l="1"/>
  <c r="F26" s="1"/>
  <c r="F23" i="19"/>
  <c r="F24" s="1"/>
  <c r="F16" i="27"/>
  <c r="F15"/>
  <c r="F14"/>
  <c r="F13"/>
  <c r="F12"/>
  <c r="F10"/>
  <c r="F9"/>
  <c r="F8"/>
  <c r="F7"/>
  <c r="F6"/>
  <c r="F5"/>
  <c r="F17" s="1"/>
  <c r="F18" s="1"/>
  <c r="F19" s="1"/>
  <c r="F20" s="1"/>
  <c r="F21" s="1"/>
  <c r="F16" i="26"/>
  <c r="F15"/>
  <c r="F14"/>
  <c r="F13"/>
  <c r="F12"/>
  <c r="F10"/>
  <c r="F9"/>
  <c r="F8"/>
  <c r="F7"/>
  <c r="F6"/>
  <c r="F5"/>
  <c r="F17" s="1"/>
  <c r="F18" s="1"/>
  <c r="F19" s="1"/>
  <c r="F20" s="1"/>
  <c r="F21" s="1"/>
  <c r="F16" i="25"/>
  <c r="F15"/>
  <c r="F14"/>
  <c r="F13"/>
  <c r="F12"/>
  <c r="F10"/>
  <c r="F9"/>
  <c r="F8"/>
  <c r="F7"/>
  <c r="F6"/>
  <c r="F5"/>
  <c r="F17" s="1"/>
  <c r="F18" s="1"/>
  <c r="F19" s="1"/>
  <c r="F20" s="1"/>
  <c r="F21" s="1"/>
  <c r="F25" i="19" l="1"/>
  <c r="F26" s="1"/>
  <c r="F20" i="24"/>
  <c r="F19"/>
  <c r="F18"/>
  <c r="F17"/>
  <c r="F16"/>
  <c r="F14"/>
  <c r="F13"/>
  <c r="F12"/>
  <c r="F11"/>
  <c r="F10"/>
  <c r="F9"/>
  <c r="F8"/>
  <c r="F7"/>
  <c r="F6"/>
  <c r="F5"/>
  <c r="F21" s="1"/>
  <c r="F22" s="1"/>
  <c r="F23" s="1"/>
  <c r="F24" s="1"/>
  <c r="F25" s="1"/>
  <c r="F18" i="23" l="1"/>
  <c r="F17"/>
  <c r="F16"/>
  <c r="F15"/>
  <c r="F14"/>
  <c r="F12"/>
  <c r="F11"/>
  <c r="F10"/>
  <c r="F9"/>
  <c r="F8"/>
  <c r="F7"/>
  <c r="F6"/>
  <c r="F5"/>
  <c r="F19" s="1"/>
  <c r="F20" s="1"/>
  <c r="F21" s="1"/>
  <c r="F22" s="1"/>
  <c r="F23" s="1"/>
  <c r="F16" i="22" l="1"/>
  <c r="F15"/>
  <c r="F14"/>
  <c r="F13"/>
  <c r="F12"/>
  <c r="F10"/>
  <c r="F9"/>
  <c r="F8"/>
  <c r="F7"/>
  <c r="F6"/>
  <c r="F5"/>
  <c r="F17" s="1"/>
  <c r="F18" s="1"/>
  <c r="F19" s="1"/>
  <c r="F20" s="1"/>
  <c r="F21" s="1"/>
  <c r="C21" i="21" l="1"/>
  <c r="F21" s="1"/>
  <c r="C20"/>
  <c r="F20" s="1"/>
  <c r="C19"/>
  <c r="F19" s="1"/>
  <c r="C18"/>
  <c r="F18" s="1"/>
  <c r="C16"/>
  <c r="F16" s="1"/>
  <c r="C14"/>
  <c r="F14" s="1"/>
  <c r="C13"/>
  <c r="F13" s="1"/>
  <c r="C12"/>
  <c r="F12" s="1"/>
  <c r="C11"/>
  <c r="F11" s="1"/>
  <c r="C10"/>
  <c r="F10" s="1"/>
  <c r="C9"/>
  <c r="F9" s="1"/>
  <c r="C8"/>
  <c r="F8" s="1"/>
  <c r="C7"/>
  <c r="F7" s="1"/>
  <c r="C6"/>
  <c r="F6" s="1"/>
  <c r="C5"/>
  <c r="F5" s="1"/>
  <c r="F23" s="1"/>
  <c r="F24" s="1"/>
  <c r="F25" s="1"/>
  <c r="F26" s="1"/>
  <c r="F27" s="1"/>
  <c r="C20" i="13" l="1"/>
  <c r="F20" s="1"/>
  <c r="C19"/>
  <c r="F19" s="1"/>
  <c r="C18"/>
  <c r="F18" s="1"/>
  <c r="C17"/>
  <c r="F17" s="1"/>
  <c r="C16"/>
  <c r="F16" s="1"/>
  <c r="C14"/>
  <c r="F14" s="1"/>
  <c r="C13"/>
  <c r="F13" s="1"/>
  <c r="C12"/>
  <c r="F12" s="1"/>
  <c r="C11"/>
  <c r="F11" s="1"/>
  <c r="C10"/>
  <c r="F10" s="1"/>
  <c r="C9"/>
  <c r="F9" s="1"/>
  <c r="C8"/>
  <c r="F8" s="1"/>
  <c r="C7"/>
  <c r="F7" s="1"/>
  <c r="C6"/>
  <c r="F6" s="1"/>
  <c r="C5"/>
  <c r="F5" s="1"/>
  <c r="F21" s="1"/>
  <c r="F22" s="1"/>
  <c r="F23" s="1"/>
  <c r="F24" s="1"/>
  <c r="F25" s="1"/>
  <c r="C11" i="12" l="1"/>
  <c r="F11" s="1"/>
  <c r="C10"/>
  <c r="F10" s="1"/>
  <c r="C8"/>
  <c r="F8" s="1"/>
  <c r="C7"/>
  <c r="F7" s="1"/>
  <c r="C6"/>
  <c r="F6" s="1"/>
  <c r="C5"/>
  <c r="F5" s="1"/>
  <c r="F12" s="1"/>
  <c r="F13" s="1"/>
  <c r="F14" s="1"/>
  <c r="F15" s="1"/>
  <c r="F16" s="1"/>
  <c r="C23" i="11"/>
  <c r="F23" s="1"/>
  <c r="C21"/>
  <c r="F21" s="1"/>
  <c r="F20"/>
  <c r="F19"/>
  <c r="C19"/>
  <c r="F17"/>
  <c r="C17"/>
  <c r="F16"/>
  <c r="F15"/>
  <c r="F14"/>
  <c r="C14"/>
  <c r="F13"/>
  <c r="C13"/>
  <c r="F12"/>
  <c r="C11"/>
  <c r="F11" s="1"/>
  <c r="C10"/>
  <c r="F10" s="1"/>
  <c r="F9"/>
  <c r="F8"/>
  <c r="C7"/>
  <c r="F7" s="1"/>
  <c r="F6"/>
  <c r="F5"/>
  <c r="F24" s="1"/>
  <c r="F25" s="1"/>
  <c r="F26" s="1"/>
  <c r="F27" s="1"/>
  <c r="F28" s="1"/>
  <c r="F11" i="10" l="1"/>
  <c r="F10"/>
  <c r="F8"/>
  <c r="F7"/>
  <c r="F6"/>
  <c r="F5"/>
  <c r="F12" s="1"/>
  <c r="F13" s="1"/>
  <c r="F14" s="1"/>
  <c r="F15" s="1"/>
  <c r="F16" s="1"/>
  <c r="F18" i="9"/>
  <c r="F17"/>
  <c r="F16"/>
  <c r="F15"/>
  <c r="F14"/>
  <c r="F12"/>
  <c r="F11"/>
  <c r="F10"/>
  <c r="F9"/>
  <c r="F8"/>
  <c r="F7"/>
  <c r="F6"/>
  <c r="F5"/>
  <c r="F19" s="1"/>
  <c r="F20" s="1"/>
  <c r="F21" s="1"/>
  <c r="F22" s="1"/>
  <c r="F23" s="1"/>
  <c r="F11" i="8"/>
  <c r="F10"/>
  <c r="F9"/>
  <c r="F7"/>
  <c r="F6"/>
  <c r="F5"/>
  <c r="F12" s="1"/>
  <c r="F13" s="1"/>
  <c r="F14" s="1"/>
  <c r="F15" s="1"/>
  <c r="F16" s="1"/>
  <c r="F15" i="7"/>
  <c r="F14"/>
  <c r="F13"/>
  <c r="F12"/>
  <c r="F11"/>
  <c r="F9"/>
  <c r="F8"/>
  <c r="F7"/>
  <c r="F6"/>
  <c r="F5"/>
  <c r="F16" s="1"/>
  <c r="F17" s="1"/>
  <c r="F18" s="1"/>
  <c r="F19" s="1"/>
  <c r="F20" s="1"/>
  <c r="F15" i="6"/>
  <c r="F14"/>
  <c r="F13"/>
  <c r="F12"/>
  <c r="F11"/>
  <c r="F9"/>
  <c r="F8"/>
  <c r="F7"/>
  <c r="F6"/>
  <c r="F5"/>
  <c r="F16" s="1"/>
  <c r="F17" s="1"/>
  <c r="F18" s="1"/>
  <c r="F19" s="1"/>
  <c r="F20" s="1"/>
  <c r="H20" i="5"/>
  <c r="H19"/>
  <c r="E19"/>
  <c r="H18"/>
  <c r="E18"/>
  <c r="H17"/>
  <c r="E17"/>
  <c r="H16"/>
  <c r="E16"/>
  <c r="H14"/>
  <c r="E14"/>
  <c r="H13"/>
  <c r="E13"/>
  <c r="H12"/>
  <c r="E12"/>
  <c r="H11"/>
  <c r="E11"/>
  <c r="H10"/>
  <c r="E10"/>
  <c r="H9"/>
  <c r="E9"/>
  <c r="H8"/>
  <c r="E8"/>
  <c r="H7"/>
  <c r="E7"/>
  <c r="H6"/>
  <c r="E6"/>
  <c r="H5"/>
  <c r="H21" s="1"/>
  <c r="H22" s="1"/>
  <c r="H23" s="1"/>
  <c r="H24" s="1"/>
  <c r="H25" s="1"/>
  <c r="E5"/>
  <c r="F20" i="4" l="1"/>
  <c r="F19"/>
  <c r="F18"/>
  <c r="F17"/>
  <c r="F16"/>
  <c r="F14"/>
  <c r="F13"/>
  <c r="F12"/>
  <c r="F11"/>
  <c r="F10"/>
  <c r="F9"/>
  <c r="F8"/>
  <c r="F7"/>
  <c r="F6"/>
  <c r="F5"/>
  <c r="F21" s="1"/>
  <c r="F22" s="1"/>
  <c r="F23" s="1"/>
  <c r="F24" s="1"/>
  <c r="F25" s="1"/>
  <c r="C23" i="3"/>
  <c r="F22"/>
  <c r="F21"/>
  <c r="F20"/>
  <c r="F19"/>
  <c r="F18"/>
  <c r="F16"/>
  <c r="F15"/>
  <c r="F14"/>
  <c r="F13"/>
  <c r="F12"/>
  <c r="F11"/>
  <c r="F10"/>
  <c r="F9"/>
  <c r="F8"/>
  <c r="F7"/>
  <c r="F6"/>
  <c r="F5"/>
  <c r="F24" s="1"/>
  <c r="F25" s="1"/>
  <c r="F26" s="1"/>
  <c r="F27" s="1"/>
  <c r="F28" s="1"/>
  <c r="F15" i="2"/>
  <c r="F14"/>
  <c r="F13"/>
  <c r="F12"/>
  <c r="F11"/>
  <c r="F9"/>
  <c r="F8"/>
  <c r="F7"/>
  <c r="F6"/>
  <c r="F5"/>
  <c r="F16" s="1"/>
  <c r="F17" s="1"/>
  <c r="F18" s="1"/>
  <c r="F19" s="1"/>
  <c r="F20" s="1"/>
  <c r="F20" i="1"/>
  <c r="F19"/>
  <c r="F18"/>
  <c r="F17"/>
  <c r="F16"/>
  <c r="F14"/>
  <c r="F13"/>
  <c r="F12"/>
  <c r="F11"/>
  <c r="F10"/>
  <c r="F9"/>
  <c r="F8"/>
  <c r="F7"/>
  <c r="F6"/>
  <c r="F5"/>
  <c r="F21" s="1"/>
  <c r="F22" s="1"/>
  <c r="F23" s="1"/>
  <c r="F24" s="1"/>
  <c r="F25" s="1"/>
</calcChain>
</file>

<file path=xl/sharedStrings.xml><?xml version="1.0" encoding="utf-8"?>
<sst xmlns="http://schemas.openxmlformats.org/spreadsheetml/2006/main" count="1455" uniqueCount="283">
  <si>
    <t>RANCHI MUNICIPAL CORPORATION, RANCHI</t>
  </si>
  <si>
    <t xml:space="preserve">BILL OF QUANTITY </t>
  </si>
  <si>
    <t>Name of Work :- Construction of Drain near patel chowk at janta flat no-25 to flat no-30  under in ward no-26.</t>
  </si>
  <si>
    <t>Sl. No.</t>
  </si>
  <si>
    <t>Items of work</t>
  </si>
  <si>
    <t>Qnty.</t>
  </si>
  <si>
    <t>Unit</t>
  </si>
  <si>
    <t>Rate</t>
  </si>
  <si>
    <t>Amount</t>
  </si>
  <si>
    <t>1
5.10.2</t>
  </si>
  <si>
    <t>Dismentalling RCC work including Stacking serviceable materials in Countable stacks within 15 m lead and disposal of unserviceable materials with all leads complete as per direction</t>
  </si>
  <si>
    <t>M3</t>
  </si>
  <si>
    <t xml:space="preserve"> 2
  5.1.1 +5.1.2 BCD</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</si>
  <si>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</si>
  <si>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m3</t>
  </si>
  <si>
    <t xml:space="preserve">                                                                                                                                                                                                                                                                                                          </t>
  </si>
  <si>
    <t>3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</si>
  <si>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</si>
  <si>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4
 8.6.8</t>
  </si>
  <si>
    <t>Supplying and laying (properly as per design and drawing) rip-rap with good  quality of boulders duly packed including the cost of materials, royalty all taxes etc. but excluding the cost of carriage all complete as per specification and direction of E/I.</t>
  </si>
  <si>
    <t>5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</si>
  <si>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</si>
  <si>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 xml:space="preserve">6
5.2.34
</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</si>
  <si>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</si>
  <si>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5.7.12</t>
  </si>
  <si>
    <t>Providing 25mm thick cement plaster (1:4) with clean course sand F.M 1.5 includin screening curing with all leads and lifts of water, scaffoling taxes and royality all complete as per specification and direction of E/I. 1.5 mm cement punning</t>
  </si>
  <si>
    <t>m2</t>
  </si>
  <si>
    <t>8
5.3.30.1</t>
  </si>
  <si>
    <t>Providing  R.C.C. M-200 with nominal mix of (1:1.5:3) in slab of desired size with approved quality of stone chips and clean coarse sand of F.M. 2.5 to 3 excluding cost of shuttering finishing and  reinforcement all complete as per building specifications and direction of E/I.</t>
  </si>
  <si>
    <t>9
5.5.5 (b)</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</si>
  <si>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</si>
  <si>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</si>
  <si>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10
5.3.17.1</t>
  </si>
  <si>
    <t xml:space="preserve">Centring and shuttering including strutting ,propping etc and removal of form from Foundations,footings,base of column etc </t>
  </si>
  <si>
    <t>M2</t>
  </si>
  <si>
    <t>Carriage of Materials</t>
  </si>
  <si>
    <t>(i)</t>
  </si>
  <si>
    <t xml:space="preserve"> Sand with lead of 49 km</t>
  </si>
  <si>
    <r>
      <t>M</t>
    </r>
    <r>
      <rPr>
        <b/>
        <vertAlign val="superscript"/>
        <sz val="10"/>
        <rFont val="Century"/>
        <family val="1"/>
      </rPr>
      <t>3</t>
    </r>
  </si>
  <si>
    <t>(ii)</t>
  </si>
  <si>
    <t>Sand local lead 13 km</t>
  </si>
  <si>
    <t>(iii)</t>
  </si>
  <si>
    <t>Stone Boulder with lead of 36 km</t>
  </si>
  <si>
    <t>(iv)</t>
  </si>
  <si>
    <t>Stone chips with lead of 22 km</t>
  </si>
  <si>
    <t>(v)</t>
  </si>
  <si>
    <t>Earth (lead 01 KM)</t>
  </si>
  <si>
    <t>Total</t>
  </si>
  <si>
    <t>GST (12%)</t>
  </si>
  <si>
    <t>L. CESS (1%)</t>
  </si>
  <si>
    <t xml:space="preserve">SAY RS. </t>
  </si>
  <si>
    <t>Name of Work :- Construction of PCC Road in LIG colony from R/291 to Kunwar singh Chowk under ward no.- 26 of R.M.C, Ranchi.</t>
  </si>
  <si>
    <t xml:space="preserve">   1
5.1.1 +5.1.2   BCD</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</si>
  <si>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</si>
  <si>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</si>
  <si>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3
5.6.8</t>
  </si>
  <si>
    <t>Supplying and laying (properly as per design and drawing ) rip-rap with good quality of boulders duty packed including the cost of materials royalty all taxes etc. but excluding the cost of carriage all complete as per specification and direction of E/I.</t>
  </si>
  <si>
    <t xml:space="preserve">4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</si>
  <si>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</si>
  <si>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5
5.3.17.1</t>
  </si>
  <si>
    <t>Carriage of materials</t>
  </si>
  <si>
    <t>i</t>
  </si>
  <si>
    <t>Sand  (Lead Upto 47 km)</t>
  </si>
  <si>
    <t>ii</t>
  </si>
  <si>
    <t>Sand (Lead 16 KM)</t>
  </si>
  <si>
    <t>iii</t>
  </si>
  <si>
    <t>Stone Boulder (Lead 34  KM)</t>
  </si>
  <si>
    <t>iv</t>
  </si>
  <si>
    <t>Stone Chips (Lead 20 KM)</t>
  </si>
  <si>
    <t>v</t>
  </si>
  <si>
    <t>Earth (Lead 01 KM)</t>
  </si>
  <si>
    <t>TOTAL</t>
  </si>
  <si>
    <t>Name of Work :- Construction of Slab drain and repairing of boundary wall infront of home guard office, harmu under in ward no-26.</t>
  </si>
  <si>
    <t>Providing 25mm thick cement plaster (1:4) with clean course sand F.M 1.5 includin screening curing with all leads and lifts of water, scaffoling taxes and royality all complete as per specification and direction of E/I.</t>
  </si>
  <si>
    <t>8
5.7.11</t>
  </si>
  <si>
    <t xml:space="preserve"> 1.5 mm cement punning</t>
  </si>
  <si>
    <t>11
5.2.14</t>
  </si>
  <si>
    <t>Providing designation 75B Brick work in C.M (1:6) in Superstructure…….do….. all complete job.</t>
  </si>
  <si>
    <t>(vi)</t>
  </si>
  <si>
    <t>Brick (1K+7P)</t>
  </si>
  <si>
    <t>Nos</t>
  </si>
  <si>
    <t>Name of Work :- Construction of Drain at harmu housing colony near kuwar singh chowk from LIG qtr. No. R/247 to aftab house  under in ward no-26.</t>
  </si>
  <si>
    <t xml:space="preserve"> </t>
  </si>
  <si>
    <t>1
 5.10.1</t>
  </si>
  <si>
    <t>Dismantling of Pucca brick or lime work ……do….all complete.</t>
  </si>
  <si>
    <t>7
5.7.11          +          5.7.12</t>
  </si>
  <si>
    <t>Providing 25mm thick cement plaster (1:4) with clean course sand F.M 1.5 includin screening curing with all leads and lifts of water, scaffoling taxes and royality all complete as per specification and direction of E/I with 1.5 mm cement punning</t>
  </si>
  <si>
    <t xml:space="preserve">Centering and Shuttering including struting,propping etc and removal of from for  Foundation, footing s bases of Coloumns etc for mass Concrete.                             </t>
  </si>
  <si>
    <t>Name of Work :- Construction of PCC Road in Nariya Nagar near ravi soni house from sanjiv jaiswal house to bhola singh house under ward no.- 28 of R.M.C, Ranchi.</t>
  </si>
  <si>
    <t>Name of Work :- Construction of PCC Road in Shastri Chowk near Mantu Verma house under ward no.- 28 of R.M.C, Ranchi.</t>
  </si>
  <si>
    <t>Name of Work :- Construction of PCC Road in Shanti nagar from ajit gupta house to vijay jaiswal house under ward no.- 28 of R.M.C, Ranchi.</t>
  </si>
  <si>
    <t>1
8.6.8</t>
  </si>
  <si>
    <t xml:space="preserve">2
5.3.1.1
</t>
  </si>
  <si>
    <t>3
5.3.17.1</t>
  </si>
  <si>
    <t>Name of Work :- Construction of PCC road and RCC Culvert in kumhar toli from sipahi jee house to jagdish rajak house in ward no-28.</t>
  </si>
  <si>
    <t>1
  5.1.1 +5.1.2 BCD</t>
  </si>
  <si>
    <t>3
8.8.6</t>
  </si>
  <si>
    <t>5
5.3.2.1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</si>
  <si>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</si>
  <si>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6
5.3.30.1</t>
  </si>
  <si>
    <t>Providing  Precast R.C.C M 200 in nominal mix (1:1.5:3) in slab ……..do…..all complete as per specification and direction of E/I.</t>
  </si>
  <si>
    <t>7
5.5.5(a)</t>
  </si>
  <si>
    <t>MT</t>
  </si>
  <si>
    <t>8
5.3.17.1</t>
  </si>
  <si>
    <t>Name of Work :- Construction of PCC road and Drain slab in madhukam road no-10 from rampreet saw house to santosh thakur house in ward no-28.</t>
  </si>
  <si>
    <t xml:space="preserve">1
5.3.2.1
</t>
  </si>
  <si>
    <t>2
5.3.30.1</t>
  </si>
  <si>
    <t>3
5.5.5(a)</t>
  </si>
  <si>
    <t>4
5.3.17.1</t>
  </si>
  <si>
    <t>Name of Work :- Beautification of Imam Bada at Pahari Tola under ward no. 29 in RMC, Ranchi</t>
  </si>
  <si>
    <t>1.            5.1.1 + 5.1.2</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</si>
  <si>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</si>
  <si>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2      5.1.10</t>
  </si>
  <si>
    <t>3.      5.6.1</t>
  </si>
  <si>
    <t>Providing designation 75A one brick flat soling ……all complete as per …….E/I.</t>
  </si>
  <si>
    <t>4.      5.3.1.1</t>
  </si>
  <si>
    <t>5.         5.2.3</t>
  </si>
  <si>
    <r>
      <t xml:space="preserve">Providing designation 75A </t>
    </r>
    <r>
      <rPr>
        <b/>
        <sz val="12"/>
        <color theme="1"/>
        <rFont val="Calibri"/>
        <family val="1"/>
        <scheme val="minor"/>
      </rPr>
      <t>brick work</t>
    </r>
    <r>
      <rPr>
        <sz val="12"/>
        <color theme="1"/>
        <rFont val="Calibri"/>
        <family val="1"/>
        <scheme val="minor"/>
      </rPr>
      <t xml:space="preserve"> in C.M.(1:6)  in </t>
    </r>
    <r>
      <rPr>
        <b/>
        <sz val="12"/>
        <color theme="1"/>
        <rFont val="Calibri"/>
        <family val="1"/>
        <scheme val="minor"/>
      </rPr>
      <t>foundation and plinth</t>
    </r>
    <r>
      <rPr>
        <sz val="12"/>
        <color theme="1"/>
        <rFont val="Calibri"/>
        <family val="1"/>
        <scheme val="minor"/>
      </rPr>
      <t xml:space="preserve"> do….. .all comlete as per ………..E/I.</t>
    </r>
  </si>
  <si>
    <t>06 .   5.7.3</t>
  </si>
  <si>
    <t>Providing 12 mm thick C.P.(1:6)…..do….all complete as per ….E.I.</t>
  </si>
  <si>
    <t>07   5.1.7</t>
  </si>
  <si>
    <t>Filling in foudation trenches and pliinth in layers not exceeding 150mm thick well watered rammed, fully compacted andfine dressed with……...Do….......E/I.</t>
  </si>
  <si>
    <t>08.  5.8.24</t>
  </si>
  <si>
    <r>
      <t xml:space="preserve">Providing two coats of </t>
    </r>
    <r>
      <rPr>
        <b/>
        <sz val="12"/>
        <color theme="1"/>
        <rFont val="Century"/>
        <family val="1"/>
      </rPr>
      <t>snowcem</t>
    </r>
    <r>
      <rPr>
        <sz val="12"/>
        <color theme="1"/>
        <rFont val="Century"/>
        <family val="1"/>
      </rPr>
      <t xml:space="preserve"> of approved shade and make over a coat of cement primer over new surface…..do… .all complete as per ……..E/I.</t>
    </r>
  </si>
  <si>
    <t>09.   5.8.21</t>
  </si>
  <si>
    <t>Providing two coats of plastic emulsion paint of approved shade and make over a coat of cement primer over new  surface…do… .all…complete….as per E/I.</t>
  </si>
  <si>
    <t>10.   11.41.2      DSR</t>
  </si>
  <si>
    <t>Providing and laying vitrified floor tiles in different sizes 600 mmX600 mm…….do……all complete.</t>
  </si>
  <si>
    <t>11 .       16.91.2   DSR</t>
  </si>
  <si>
    <t>Providing and laying factory made chamfered edge 80mm thick cement concrete paver block  of M-30 grade with approved colour design and pattern using in footpath ,parks ,lawns,drive ways or lighttraffic parking etc,of required strength thickness and size shape made by table vibratory method using PU mould ,laid in required coloure and pattern over 50mm thick compacted bed of sand ,compacting and proper embedding laying of interlocking  paver blocks into the sand bedding layer through vibratory compaction by using plate vibrator,filling the joints with sand cutting of paver blocks as per required size and pattern ,finishing and sweeing extra sand complete all as per direction of  E/I</t>
  </si>
  <si>
    <t>sqm</t>
  </si>
  <si>
    <t>12               5.3.17.1</t>
  </si>
  <si>
    <t>Centering and shuttering including strutting, propping etc. and removal of form for Foundation, footing, bases of columns, etc for mass concrete</t>
  </si>
  <si>
    <t>13
10.28  (DSR)</t>
  </si>
  <si>
    <t xml:space="preserve">Providing and fixing stainless steel (Grade304) railing made of hollow tubes, channels,plates etc.including,welding,grinding,buffing,polishing and making curvature(wherever required) and fitting the same with necessary stainless steel nuts and bolts complete...............Do..........E/I. </t>
  </si>
  <si>
    <t>kg</t>
  </si>
  <si>
    <t>Sand (Lead 47 KM)</t>
  </si>
  <si>
    <t>L.Sand (Lead 16 KM)</t>
  </si>
  <si>
    <t>Stone Chips(Lead 20 KM)</t>
  </si>
  <si>
    <t>Bricks ( Lead 08 KM)</t>
  </si>
  <si>
    <t>Name of Work :- Construction of RCC Slab at Parshad guly (Bano Manjil road)  Under Ward No-29.</t>
  </si>
  <si>
    <t>Providing labour for cleaning of site as per specification and direction E/I.</t>
  </si>
  <si>
    <t>Each</t>
  </si>
  <si>
    <t>2
5.3.11</t>
  </si>
  <si>
    <t xml:space="preserve">3
5.5.5 </t>
  </si>
  <si>
    <t>Name of Work :- Construction of  RCC Drain at Khathalgonda road no-5 from satish thakur house to field Under Ward No-30.</t>
  </si>
  <si>
    <t>2
5.10.2</t>
  </si>
  <si>
    <t>Dismantling Plain Cement or lime work …do… ..all complete as per ……….E/I.</t>
  </si>
  <si>
    <t>3
 5.10.1</t>
  </si>
  <si>
    <t xml:space="preserve">   4
5.1.1 +5.1.2   BCD</t>
  </si>
  <si>
    <t>5
5.1.10</t>
  </si>
  <si>
    <t>6
5.6.8</t>
  </si>
  <si>
    <t>7
5.3.10</t>
  </si>
  <si>
    <t>Providing RCC-M200 with nominal mix of (1:1.5:3) in foundation and plinth with approved quality of stone --do--all   complete as per drawing and Technical specification. .</t>
  </si>
  <si>
    <t>8
5.3.11</t>
  </si>
  <si>
    <t xml:space="preserve">9
5.5.5 </t>
  </si>
  <si>
    <t>Name of Work :- Construction of RCC drain at Ashok nagar road no-04 Qtr. No,-182/C to behind Qtr. No. 152 under ward no 43.</t>
  </si>
  <si>
    <t xml:space="preserve">   2
5.1.1 +5.1.2   BCD</t>
  </si>
  <si>
    <t>4
5.6.8</t>
  </si>
  <si>
    <t xml:space="preserve">5
5.3.2.1
</t>
  </si>
  <si>
    <t>6
5.3.10</t>
  </si>
  <si>
    <t xml:space="preserve">Providing RCC-M200 with nominal mix of (1:1.5:3) in foundation and plinth with approved quality of stone --do--all   complete as per drawing and Technical specification. </t>
  </si>
  <si>
    <t>7
5.3.11</t>
  </si>
  <si>
    <t>Providing precast R.C.C. M-200 with nominal mix of (1:1.5:3) in slab of desired size with approved quality of stone chips and clean coarse sand of F.M. 2.5 to 3 including cost of curing ,shuttering ,carrying the slab manually to site and laying in position all complete (but excluding the cost of reinforcement )taxes and royalty all complete as per building specifications and direction of E/I.</t>
  </si>
  <si>
    <t xml:space="preserve">8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</si>
  <si>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</si>
  <si>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9
5.5.5(a)</t>
  </si>
  <si>
    <t>Providing Tor steel reinforcement of 8mm,10mm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</si>
  <si>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10
16.91.2</t>
  </si>
  <si>
    <t xml:space="preserve">80MM thick c.c paver block of M-30 Grade with approved colour design andpattern </t>
  </si>
  <si>
    <t>11
5.3.17.1</t>
  </si>
  <si>
    <t>I</t>
  </si>
  <si>
    <t xml:space="preserve"> Sand with lead of 42 km</t>
  </si>
  <si>
    <t>II</t>
  </si>
  <si>
    <t>Local Sand with lead of 18 km</t>
  </si>
  <si>
    <t>III</t>
  </si>
  <si>
    <t>Stone Boulder with lead of 29 km</t>
  </si>
  <si>
    <t>IV</t>
  </si>
  <si>
    <t>Stone chips with lead of 15 km</t>
  </si>
  <si>
    <t>V</t>
  </si>
  <si>
    <t>Name of Work :- Construction of PCC Road at Jhoparpatti from saimiran house to jhangir house via altaph house in ward no-44</t>
  </si>
  <si>
    <t>6
5.3.17.1</t>
  </si>
  <si>
    <t>Name of Work :- Construction of RCC Drain at Gawala Toli Doranda Under Ward No-45.</t>
  </si>
  <si>
    <t xml:space="preserve">      </t>
  </si>
  <si>
    <t>5
5.3.10</t>
  </si>
  <si>
    <t>6
5.3.11</t>
  </si>
  <si>
    <t>7
5.3.17.1</t>
  </si>
  <si>
    <t>Name of Work :- Construction of RCC drain at Mistri mohalla under ward no 45.</t>
  </si>
  <si>
    <t xml:space="preserve">1
</t>
  </si>
  <si>
    <t>Providing labour for cleaning of site as per specification and direction of E/I.</t>
  </si>
  <si>
    <t>NOS</t>
  </si>
  <si>
    <t xml:space="preserve">2
5.10.2     BCD
</t>
  </si>
  <si>
    <t>Dismantling plain cement or lime concrete work including stacking serviceable materials in countable stacks within 15m lead and disposal of unserviceable materials with all leads complete as per direction of E/I.</t>
  </si>
  <si>
    <t xml:space="preserve">   3
5.1.1 +5.1.2   BCD</t>
  </si>
  <si>
    <t>4
5.1.10</t>
  </si>
  <si>
    <t>5
5.6.8</t>
  </si>
  <si>
    <t>Name of Work :-Construction of PCC Road at kailash nagar road no-03 from house of sanjay pandit to house of sumit pandit  Under Ward No-47.</t>
  </si>
  <si>
    <t>Name of Work :- Construction of PCC Road at Tetri toli from house of gilli to wall of aerik  Under Ward No-47.</t>
  </si>
  <si>
    <t>Name of Work :- Construction of PCC Road at jorar namkum, bhatta kocha from house of neli mariyam to house of M.K Singh  Under Ward No-47.</t>
  </si>
  <si>
    <t>Name of Work :- Construction and Improvement of Drain at Laxmipada from House of Dr. S. Prasad to Main drain  in ward no-48.</t>
  </si>
  <si>
    <t>4
5.8.6</t>
  </si>
  <si>
    <t>Name of Work :- Construction of Drain at Rahmat Colony from Masjid to house of Faruque under ward no.- 48 of R.M.C, Ranchi.</t>
  </si>
  <si>
    <t>2
 5.10.1</t>
  </si>
  <si>
    <t>3
5.10.2</t>
  </si>
  <si>
    <t>Dismantling of PCC  work ……do….all complete.</t>
  </si>
  <si>
    <t>9
5.3.17.1</t>
  </si>
  <si>
    <t xml:space="preserve">10
5.5.4 </t>
  </si>
  <si>
    <t xml:space="preserve">11
5.5.5 </t>
  </si>
  <si>
    <t xml:space="preserve">           Construction of Rcc drain at Gaurishankar Nagar from Madan Chaursiya's house to main drain and from satendra sharma's house to maim drain under ward no 43.</t>
  </si>
  <si>
    <t>BILL OF QUANTITY</t>
  </si>
  <si>
    <t>Labour for cleaning the work site before and after work etc.</t>
  </si>
  <si>
    <t>2.     5.10.2  JBCD</t>
  </si>
  <si>
    <t>3.            5.1.1 + 5.1.2 JBCD</t>
  </si>
  <si>
    <t>4  5.1.10 JBCD</t>
  </si>
  <si>
    <t>5 . 5.6.8 JBCD</t>
  </si>
  <si>
    <t>6.          5.3.10 JBCD</t>
  </si>
  <si>
    <t xml:space="preserve">Reinforced cement concrete work in walls(any thickness),including attached pilasters, buttresses,plinth and string courses,fillets columns,pillars,piers,abutments,posts and struts etc.above plinth level up to floor five level,excluding cost of centering,shuttering,finishing and reinforcement:    1:1.5:3(1 cement :1.5 coarse sand(zoneIII):3 graded stone aggregate                        </t>
  </si>
  <si>
    <t>7.    5.3.11</t>
  </si>
  <si>
    <t>Reinforced cement concrete work in Beam, suspended floors, roofs having slop upto 15* landings balconies, shelves, chajjas, lintel , bands plain window sills staircase and sprial staircase above plith level upto floor five level , excluding the cost of centering and shutterng , finishing and reinforcementwith 1:1.5:3 (1cement:1.5coarse sand zone iii :3 graded stone  aggregate 20 mm nomial size.)</t>
  </si>
  <si>
    <t>8.  5.5.4+5.5.5  (a)</t>
  </si>
  <si>
    <t>Providing Tor steel reinforcement of 8 mm and 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</si>
  <si>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Qnty of 8mm dia bars(30%)</t>
  </si>
  <si>
    <t>Qnty of 10mm dia bars(70%)</t>
  </si>
  <si>
    <t>9.    J.B.C.D 5.3.17.1</t>
  </si>
  <si>
    <t xml:space="preserve">Centering and shuttering including strutting , etc and removel of form for  foundation, footings bases of column etc for mass concrete.             </t>
  </si>
  <si>
    <t>Sand (Lead 42 KM)</t>
  </si>
  <si>
    <t>Sand local (Lead 18 KM)</t>
  </si>
  <si>
    <t>Stone Chips  (Lead 15 KM)</t>
  </si>
  <si>
    <t>Boulder-Lead-29 km</t>
  </si>
  <si>
    <t>M³</t>
  </si>
  <si>
    <t>Add 12% GST</t>
  </si>
  <si>
    <t>Add 1% Labour cess</t>
  </si>
  <si>
    <t>SAY</t>
  </si>
  <si>
    <t>w</t>
  </si>
  <si>
    <t>Construction of Rcc Cluvert and slab for existing drain near Argora station  under ward no 43.</t>
  </si>
  <si>
    <t>ITEM OF WORK</t>
  </si>
  <si>
    <t>2.    5.10.2</t>
  </si>
  <si>
    <t>3.            5.1.1 + 5.1.2</t>
  </si>
  <si>
    <t>4  5.1.10</t>
  </si>
  <si>
    <t>5 . 5.6.8</t>
  </si>
  <si>
    <t>6.          3.5.1</t>
  </si>
  <si>
    <t>RANCHI MUNICIPAL CORPORATION, RANCHI
Bill of Quantity</t>
  </si>
  <si>
    <r>
      <t>Name of Work :</t>
    </r>
    <r>
      <rPr>
        <b/>
        <sz val="12"/>
        <color theme="1"/>
        <rFont val="Kruti Dev 010"/>
      </rPr>
      <t xml:space="preserve">cU/kq uxj esa lqfiz;k dsjdsV~Vk ls gksyh fxjh ds ?kj rd ukyh dk fuekZ.k dk;ZA </t>
    </r>
  </si>
  <si>
    <t>1          5.1.1 
+
 5.1.2</t>
  </si>
  <si>
    <t>3
8.6.8</t>
  </si>
  <si>
    <t xml:space="preserve">Supplying and laying (properly as per design and drawing) rip-rap with good quality of Boulders duly packed including the cost of materials, royalty all taxes etc. but excluding the cost of carriage all complete as per specification and direction of E/I.
</t>
  </si>
  <si>
    <r>
      <t>Per M</t>
    </r>
    <r>
      <rPr>
        <b/>
        <vertAlign val="superscript"/>
        <sz val="10"/>
        <rFont val="Times New Roman"/>
        <family val="1"/>
      </rPr>
      <t>3</t>
    </r>
  </si>
  <si>
    <t>4
5.3.10</t>
  </si>
  <si>
    <t xml:space="preserve">5
5.3.17.1
</t>
  </si>
  <si>
    <t>Per M2</t>
  </si>
  <si>
    <t>6
5.5.5</t>
  </si>
  <si>
    <t>7.
5.3.11</t>
  </si>
  <si>
    <t xml:space="preserve"> Sand with lead of 18 km</t>
  </si>
  <si>
    <t>Local Sand with lead of 42  km</t>
  </si>
  <si>
    <t>Stone Boulder with lead of 129 km</t>
  </si>
  <si>
    <t>vi</t>
  </si>
  <si>
    <t xml:space="preserve">                                                                                                      Executive Engineer                                                                                Ranchi Municipal Corporation                                                                                      Ranchi</t>
  </si>
  <si>
    <t>Name of Work :- Construction of PCC Road in Kumba toli at NH33  to House of  Shoma oraon  under ward no-33</t>
  </si>
  <si>
    <t>1.            5.1.1
 + 
5.1.2 JBCD</t>
  </si>
  <si>
    <t>2  5.1.10 JBCD</t>
  </si>
  <si>
    <t>3
 8.6.8 JBCD</t>
  </si>
  <si>
    <t>4
 5.3.1.1 JBCD</t>
  </si>
  <si>
    <t>Providing  and laying in position cement concrete of specified grade excluding the cost of centering and shuttering All work upto plinth level : 1:1.5:3 (1cement :1.5coarse sand (zone iii) :3 graded stone aggregate 20 mm nominal size</t>
  </si>
  <si>
    <t>5              5.3.17. 1 JBCD</t>
  </si>
  <si>
    <t>Centering and shuttering including strutting, propping etc. and removal of from for Foundations,footings, bases of columns, etc. for mass concrete.</t>
  </si>
  <si>
    <t>Sand  (Lead Upto 49 km)</t>
  </si>
  <si>
    <r>
      <t>M</t>
    </r>
    <r>
      <rPr>
        <vertAlign val="superscript"/>
        <sz val="10"/>
        <rFont val="Century"/>
        <family val="1"/>
      </rPr>
      <t>3</t>
    </r>
  </si>
  <si>
    <t>Sand (Lead 14 KM)</t>
  </si>
  <si>
    <t>Stone Boulder (Lead 36  KM)</t>
  </si>
  <si>
    <t>Stone Chips (Lead 22 KM)</t>
  </si>
  <si>
    <t>Add 1% Labour Cess (+) :</t>
  </si>
  <si>
    <t>Grand Total</t>
  </si>
  <si>
    <t xml:space="preserve">Total RS. </t>
  </si>
  <si>
    <t>Name of Work :- Construction of PCC Road in Radha Nagar  at House of  Rajesh jee to House of  Bijay saw  under ward no-33</t>
  </si>
  <si>
    <t>2     5.1.10 JBCD</t>
  </si>
  <si>
    <t>Name of Work :- Construction of PCC Road in Pawa toli  at House of  deepak  to House of  Mahesh  under ward no-33</t>
  </si>
  <si>
    <t>2  5.1.10JBCD</t>
  </si>
  <si>
    <t>Name of Work :- Construction of PCC Road in Birsa Nagar under ward No-40</t>
  </si>
  <si>
    <t>Sand  (Lead Upto 42 km)</t>
  </si>
  <si>
    <t>Sand (Lead 18 KM)</t>
  </si>
  <si>
    <t>Stone Chips (Lead 29 KM)</t>
  </si>
  <si>
    <t>Stone Boulder (Lead 15  KM)</t>
  </si>
  <si>
    <r>
      <t xml:space="preserve">Name of Work :- </t>
    </r>
    <r>
      <rPr>
        <b/>
        <sz val="14"/>
        <color theme="1"/>
        <rFont val="Kruti Dev 010"/>
      </rPr>
      <t xml:space="preserve">Lo.kZ t;Urh uxj esa vk'kh"k tk;loky ds ?kj ls fodkl lko ,oa 'kkL=h pkSd ds ikl tk;loky xyh esa ukyh dk fuekZ.k dk;ZA </t>
    </r>
  </si>
</sst>
</file>

<file path=xl/styles.xml><?xml version="1.0" encoding="utf-8"?>
<styleSheet xmlns="http://schemas.openxmlformats.org/spreadsheetml/2006/main">
  <numFmts count="1">
    <numFmt numFmtId="164" formatCode="0.000"/>
  </numFmts>
  <fonts count="49">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b/>
      <vertAlign val="superscript"/>
      <sz val="10"/>
      <name val="Century"/>
      <family val="1"/>
    </font>
    <font>
      <b/>
      <sz val="9"/>
      <color theme="1"/>
      <name val="Century"/>
      <family val="1"/>
    </font>
    <font>
      <b/>
      <sz val="12"/>
      <color theme="1"/>
      <name val="Calibri"/>
      <family val="2"/>
      <scheme val="minor"/>
    </font>
    <font>
      <b/>
      <sz val="12"/>
      <color theme="1"/>
      <name val="Calibri"/>
      <family val="1"/>
      <scheme val="minor"/>
    </font>
    <font>
      <sz val="12"/>
      <color theme="1"/>
      <name val="Calibri"/>
      <family val="1"/>
      <scheme val="minor"/>
    </font>
    <font>
      <b/>
      <sz val="12"/>
      <color theme="1"/>
      <name val="Century"/>
      <family val="1"/>
    </font>
    <font>
      <sz val="12"/>
      <color theme="1"/>
      <name val="Century"/>
      <family val="1"/>
    </font>
    <font>
      <sz val="10"/>
      <color theme="1"/>
      <name val="Calibri"/>
      <family val="2"/>
      <scheme val="minor"/>
    </font>
    <font>
      <sz val="8"/>
      <color theme="1"/>
      <name val="Century"/>
      <family val="1"/>
    </font>
    <font>
      <b/>
      <u/>
      <sz val="18"/>
      <color theme="1"/>
      <name val="Century"/>
      <family val="1"/>
    </font>
    <font>
      <b/>
      <sz val="18"/>
      <color theme="1"/>
      <name val="Century"/>
      <family val="1"/>
    </font>
    <font>
      <b/>
      <sz val="16"/>
      <color theme="1"/>
      <name val="Century"/>
      <family val="1"/>
    </font>
    <font>
      <b/>
      <vertAlign val="superscript"/>
      <sz val="12"/>
      <color theme="1"/>
      <name val="Century"/>
      <family val="1"/>
    </font>
    <font>
      <vertAlign val="superscript"/>
      <sz val="18"/>
      <color theme="1"/>
      <name val="Century"/>
      <family val="1"/>
    </font>
    <font>
      <b/>
      <sz val="12"/>
      <color theme="1"/>
      <name val="Calibri"/>
      <family val="2"/>
    </font>
    <font>
      <sz val="12"/>
      <color theme="1"/>
      <name val="Calibri"/>
      <family val="2"/>
    </font>
    <font>
      <sz val="12"/>
      <color theme="1"/>
      <name val="Century Schoolbook"/>
      <family val="1"/>
    </font>
    <font>
      <b/>
      <sz val="10"/>
      <color theme="1"/>
      <name val="Century"/>
      <family val="1"/>
    </font>
    <font>
      <sz val="10"/>
      <color theme="1"/>
      <name val="Century"/>
      <family val="1"/>
    </font>
    <font>
      <b/>
      <vertAlign val="superscript"/>
      <sz val="16"/>
      <color theme="1"/>
      <name val="Century Schoolbook"/>
      <family val="1"/>
    </font>
    <font>
      <b/>
      <vertAlign val="superscript"/>
      <sz val="11"/>
      <color theme="1"/>
      <name val="Century Schoolbook"/>
      <family val="1"/>
    </font>
    <font>
      <sz val="11"/>
      <color theme="1"/>
      <name val="Century"/>
      <family val="1"/>
    </font>
    <font>
      <sz val="12"/>
      <color theme="1"/>
      <name val="Calibri"/>
      <family val="2"/>
      <scheme val="minor"/>
    </font>
    <font>
      <vertAlign val="superscript"/>
      <sz val="12"/>
      <color theme="1"/>
      <name val="Century Schoolbook"/>
      <family val="1"/>
    </font>
    <font>
      <vertAlign val="superscript"/>
      <sz val="12"/>
      <color theme="1"/>
      <name val="Century"/>
      <family val="1"/>
    </font>
    <font>
      <sz val="9"/>
      <color theme="1"/>
      <name val="Calibri"/>
      <family val="2"/>
      <scheme val="minor"/>
    </font>
    <font>
      <vertAlign val="superscript"/>
      <sz val="9"/>
      <color theme="1"/>
      <name val="Calibri"/>
      <family val="2"/>
      <scheme val="minor"/>
    </font>
    <font>
      <vertAlign val="superscript"/>
      <sz val="11"/>
      <color theme="1"/>
      <name val="Calibri"/>
      <family val="2"/>
      <scheme val="minor"/>
    </font>
    <font>
      <vertAlign val="superscript"/>
      <sz val="11"/>
      <color theme="1"/>
      <name val="Century"/>
      <family val="1"/>
    </font>
    <font>
      <b/>
      <sz val="14"/>
      <color theme="1"/>
      <name val="Century"/>
      <family val="1"/>
    </font>
    <font>
      <b/>
      <sz val="12"/>
      <color theme="1"/>
      <name val="Kruti Dev 010"/>
    </font>
    <font>
      <b/>
      <sz val="8"/>
      <color theme="1"/>
      <name val="Century"/>
      <family val="1"/>
    </font>
    <font>
      <b/>
      <sz val="8"/>
      <name val="Times New Roman"/>
      <family val="1"/>
    </font>
    <font>
      <b/>
      <sz val="10"/>
      <color theme="1"/>
      <name val="Times New Roman"/>
      <family val="1"/>
    </font>
    <font>
      <b/>
      <sz val="10"/>
      <name val="Times New Roman"/>
      <family val="1"/>
    </font>
    <font>
      <b/>
      <vertAlign val="superscript"/>
      <sz val="10"/>
      <name val="Times New Roman"/>
      <family val="1"/>
    </font>
    <font>
      <b/>
      <sz val="11"/>
      <color rgb="FF000000"/>
      <name val="Calibri"/>
      <family val="2"/>
      <scheme val="minor"/>
    </font>
    <font>
      <b/>
      <sz val="8"/>
      <color theme="1"/>
      <name val="Calibri"/>
      <family val="2"/>
      <scheme val="minor"/>
    </font>
    <font>
      <b/>
      <sz val="8"/>
      <color rgb="FF000000"/>
      <name val="Calibri"/>
      <family val="2"/>
      <scheme val="minor"/>
    </font>
    <font>
      <b/>
      <sz val="9"/>
      <color theme="1"/>
      <name val="Calibri"/>
      <family val="2"/>
      <scheme val="minor"/>
    </font>
    <font>
      <sz val="8"/>
      <color theme="1"/>
      <name val="Calibri"/>
      <family val="2"/>
      <scheme val="minor"/>
    </font>
    <font>
      <b/>
      <sz val="12"/>
      <name val="Times New Roman"/>
      <family val="1"/>
    </font>
    <font>
      <sz val="10"/>
      <name val="Century"/>
      <family val="1"/>
    </font>
    <font>
      <vertAlign val="superscript"/>
      <sz val="10"/>
      <name val="Century"/>
      <family val="1"/>
    </font>
    <font>
      <b/>
      <sz val="14"/>
      <color theme="1"/>
      <name val="Kruti Dev 010"/>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58">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1"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2"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0" xfId="0" applyNumberFormat="1" applyFont="1" applyAlignment="1">
      <alignment horizontal="center" vertical="center"/>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1" fontId="1" fillId="0" borderId="2" xfId="0" applyNumberFormat="1" applyFont="1" applyBorder="1" applyAlignment="1">
      <alignment horizontal="center" vertical="center" wrapText="1"/>
    </xf>
    <xf numFmtId="2" fontId="1" fillId="0" borderId="1" xfId="0" applyNumberFormat="1" applyFont="1" applyBorder="1" applyAlignment="1">
      <alignment horizontal="left" vertical="center" wrapText="1"/>
    </xf>
    <xf numFmtId="164" fontId="1" fillId="0" borderId="1" xfId="0" applyNumberFormat="1" applyFont="1" applyBorder="1" applyAlignment="1">
      <alignment horizontal="center" vertical="center"/>
    </xf>
    <xf numFmtId="0" fontId="5" fillId="0" borderId="1" xfId="0" applyFont="1" applyBorder="1" applyAlignment="1">
      <alignment horizontal="center" vertical="center"/>
    </xf>
    <xf numFmtId="2" fontId="1" fillId="0" borderId="1" xfId="0" applyNumberFormat="1" applyFont="1" applyBorder="1" applyAlignment="1">
      <alignment vertical="center" wrapText="1"/>
    </xf>
    <xf numFmtId="2" fontId="6"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1" fillId="0" borderId="0" xfId="0" applyFont="1" applyBorder="1" applyAlignment="1">
      <alignment horizontal="center" vertical="center"/>
    </xf>
    <xf numFmtId="2" fontId="1" fillId="0" borderId="2" xfId="0" applyNumberFormat="1" applyFont="1" applyBorder="1" applyAlignment="1">
      <alignment horizontal="center" vertical="center" wrapText="1"/>
    </xf>
    <xf numFmtId="0" fontId="11" fillId="0" borderId="0" xfId="0" applyFont="1"/>
    <xf numFmtId="2" fontId="1" fillId="0" borderId="0" xfId="0" applyNumberFormat="1" applyFont="1" applyAlignment="1">
      <alignment horizontal="center" vertical="center" wrapText="1"/>
    </xf>
    <xf numFmtId="0" fontId="1" fillId="0" borderId="1" xfId="0" applyFont="1" applyBorder="1" applyAlignment="1">
      <alignment horizontal="center" vertical="center" wrapText="1"/>
    </xf>
    <xf numFmtId="0" fontId="12" fillId="0" borderId="0" xfId="0" applyFont="1"/>
    <xf numFmtId="0" fontId="9" fillId="0" borderId="1" xfId="0" applyFont="1" applyBorder="1" applyAlignment="1">
      <alignment horizontal="center" vertical="center" wrapText="1"/>
    </xf>
    <xf numFmtId="0" fontId="16" fillId="0" borderId="7" xfId="0" applyFont="1" applyBorder="1" applyAlignment="1">
      <alignment horizontal="center" vertical="center" wrapText="1"/>
    </xf>
    <xf numFmtId="0" fontId="9" fillId="0" borderId="7" xfId="0" applyFont="1" applyBorder="1" applyAlignment="1">
      <alignment horizontal="center" vertical="center" wrapText="1"/>
    </xf>
    <xf numFmtId="0" fontId="17" fillId="0" borderId="1" xfId="0" applyFont="1" applyBorder="1" applyAlignment="1">
      <alignment horizontal="center" vertical="top" wrapText="1"/>
    </xf>
    <xf numFmtId="2" fontId="9" fillId="0" borderId="1" xfId="0" applyNumberFormat="1" applyFont="1" applyBorder="1" applyAlignment="1">
      <alignment horizontal="center" vertical="center" wrapText="1"/>
    </xf>
    <xf numFmtId="0" fontId="18" fillId="0" borderId="1" xfId="0" applyFont="1" applyBorder="1" applyAlignment="1">
      <alignment horizontal="center" vertical="top" wrapText="1"/>
    </xf>
    <xf numFmtId="0" fontId="19" fillId="0" borderId="1" xfId="0" applyFont="1" applyBorder="1" applyAlignment="1">
      <alignment horizontal="left" vertical="top" wrapText="1"/>
    </xf>
    <xf numFmtId="0" fontId="20" fillId="0" borderId="1" xfId="0" applyFont="1" applyBorder="1" applyAlignment="1">
      <alignment vertical="top" wrapText="1"/>
    </xf>
    <xf numFmtId="2" fontId="9" fillId="0" borderId="1" xfId="0" applyNumberFormat="1" applyFont="1" applyBorder="1" applyAlignment="1">
      <alignment horizontal="center" vertical="center"/>
    </xf>
    <xf numFmtId="0" fontId="9" fillId="0" borderId="1" xfId="0" applyFont="1" applyBorder="1" applyAlignment="1">
      <alignment horizontal="center" vertical="center"/>
    </xf>
    <xf numFmtId="0" fontId="21" fillId="0" borderId="1" xfId="0" applyFont="1" applyBorder="1" applyAlignment="1">
      <alignment horizontal="center" vertical="center" wrapText="1"/>
    </xf>
    <xf numFmtId="0" fontId="22" fillId="0" borderId="1" xfId="0" applyFont="1" applyBorder="1" applyAlignment="1">
      <alignment horizontal="left" vertical="top" wrapText="1"/>
    </xf>
    <xf numFmtId="0" fontId="23" fillId="0" borderId="1" xfId="0" applyFont="1" applyBorder="1" applyAlignment="1">
      <alignment horizontal="left" vertical="top" wrapText="1"/>
    </xf>
    <xf numFmtId="0" fontId="24" fillId="0" borderId="1" xfId="0" applyFont="1" applyBorder="1" applyAlignment="1">
      <alignment horizontal="left" vertical="top" wrapText="1"/>
    </xf>
    <xf numFmtId="0" fontId="25" fillId="0" borderId="1" xfId="0" applyFont="1" applyBorder="1" applyAlignment="1">
      <alignment horizontal="left" vertical="top" wrapText="1"/>
    </xf>
    <xf numFmtId="2" fontId="10" fillId="0" borderId="1" xfId="0" applyNumberFormat="1" applyFont="1" applyBorder="1" applyAlignment="1">
      <alignment horizontal="center" vertical="top" wrapText="1"/>
    </xf>
    <xf numFmtId="0" fontId="10" fillId="0" borderId="1" xfId="0" applyFont="1" applyBorder="1" applyAlignment="1">
      <alignment horizontal="center" vertical="top" wrapText="1"/>
    </xf>
    <xf numFmtId="0" fontId="10" fillId="0" borderId="1" xfId="0" applyFont="1" applyBorder="1" applyAlignment="1">
      <alignment horizontal="right" vertical="top" wrapText="1"/>
    </xf>
    <xf numFmtId="0" fontId="23" fillId="0" borderId="1" xfId="0" applyFont="1" applyBorder="1" applyAlignment="1">
      <alignment horizontal="center" vertical="top" wrapText="1"/>
    </xf>
    <xf numFmtId="2" fontId="9" fillId="0" borderId="1" xfId="0" applyNumberFormat="1" applyFont="1" applyBorder="1" applyAlignment="1">
      <alignment horizontal="center" vertical="top" wrapText="1"/>
    </xf>
    <xf numFmtId="0" fontId="9" fillId="0" borderId="1" xfId="0" applyFont="1" applyBorder="1" applyAlignment="1">
      <alignment horizontal="center" vertical="top" wrapText="1"/>
    </xf>
    <xf numFmtId="0" fontId="26" fillId="0" borderId="1" xfId="0" applyFont="1" applyBorder="1"/>
    <xf numFmtId="0" fontId="10" fillId="0" borderId="1" xfId="0" applyFont="1" applyBorder="1" applyAlignment="1">
      <alignment horizontal="center" vertical="center" wrapText="1"/>
    </xf>
    <xf numFmtId="0" fontId="10" fillId="0" borderId="1" xfId="0" applyFont="1" applyFill="1" applyBorder="1" applyAlignment="1">
      <alignment horizontal="center" vertical="top" wrapText="1"/>
    </xf>
    <xf numFmtId="0" fontId="23" fillId="0" borderId="1" xfId="0" applyFont="1" applyBorder="1" applyAlignment="1">
      <alignment wrapText="1"/>
    </xf>
    <xf numFmtId="2" fontId="10" fillId="0" borderId="1" xfId="0" applyNumberFormat="1" applyFont="1" applyBorder="1" applyAlignment="1">
      <alignment horizontal="center" wrapText="1"/>
    </xf>
    <xf numFmtId="0" fontId="10" fillId="0" borderId="1" xfId="0" applyFont="1" applyBorder="1" applyAlignment="1">
      <alignment horizontal="center" wrapText="1"/>
    </xf>
    <xf numFmtId="0" fontId="9" fillId="0" borderId="1" xfId="0" applyFont="1" applyBorder="1" applyAlignment="1">
      <alignment horizontal="center" wrapText="1"/>
    </xf>
    <xf numFmtId="0" fontId="27" fillId="0" borderId="1" xfId="0" applyFont="1" applyBorder="1" applyAlignment="1">
      <alignment horizontal="center" wrapText="1"/>
    </xf>
    <xf numFmtId="2" fontId="9" fillId="0" borderId="1" xfId="0" applyNumberFormat="1" applyFont="1" applyBorder="1" applyAlignment="1">
      <alignment horizontal="center"/>
    </xf>
    <xf numFmtId="0" fontId="0" fillId="0" borderId="0" xfId="0" applyAlignment="1"/>
    <xf numFmtId="4" fontId="9" fillId="0" borderId="1" xfId="0" applyNumberFormat="1" applyFont="1" applyBorder="1" applyAlignment="1">
      <alignment horizontal="center"/>
    </xf>
    <xf numFmtId="0" fontId="10" fillId="0" borderId="1" xfId="0" applyFont="1" applyBorder="1" applyAlignment="1"/>
    <xf numFmtId="0" fontId="28" fillId="0" borderId="1" xfId="0" applyFont="1" applyBorder="1" applyAlignment="1">
      <alignment horizontal="center"/>
    </xf>
    <xf numFmtId="0" fontId="29" fillId="0" borderId="1" xfId="0" applyFont="1" applyBorder="1" applyAlignment="1"/>
    <xf numFmtId="0" fontId="30" fillId="0" borderId="1" xfId="0" applyFont="1" applyBorder="1" applyAlignment="1"/>
    <xf numFmtId="0" fontId="0" fillId="0" borderId="1" xfId="0" applyBorder="1" applyAlignment="1"/>
    <xf numFmtId="0" fontId="31" fillId="0" borderId="1" xfId="0" applyFont="1" applyBorder="1" applyAlignment="1"/>
    <xf numFmtId="0" fontId="25" fillId="0" borderId="1" xfId="0" applyFont="1" applyBorder="1"/>
    <xf numFmtId="0" fontId="32" fillId="0" borderId="1" xfId="0" applyFont="1" applyBorder="1"/>
    <xf numFmtId="2" fontId="21"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9" fillId="0" borderId="1" xfId="0" applyFont="1" applyBorder="1" applyAlignment="1">
      <alignment horizontal="right" vertical="top" wrapText="1"/>
    </xf>
    <xf numFmtId="0" fontId="6" fillId="0" borderId="1" xfId="0" applyFont="1" applyBorder="1"/>
    <xf numFmtId="0" fontId="9" fillId="0" borderId="1" xfId="0" applyFont="1" applyFill="1" applyBorder="1" applyAlignment="1">
      <alignment horizontal="center" vertical="top" wrapText="1"/>
    </xf>
    <xf numFmtId="2" fontId="9" fillId="0" borderId="1" xfId="0" applyNumberFormat="1" applyFont="1" applyBorder="1" applyAlignment="1">
      <alignment horizontal="center" wrapText="1"/>
    </xf>
    <xf numFmtId="0" fontId="9" fillId="0" borderId="6" xfId="0" applyFont="1" applyBorder="1" applyAlignment="1">
      <alignment horizontal="center" vertical="center" wrapText="1"/>
    </xf>
    <xf numFmtId="0" fontId="26" fillId="0" borderId="0" xfId="0" applyFont="1"/>
    <xf numFmtId="0" fontId="35"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top" wrapText="1"/>
    </xf>
    <xf numFmtId="2" fontId="21" fillId="0" borderId="1" xfId="0" applyNumberFormat="1" applyFont="1" applyBorder="1" applyAlignment="1">
      <alignment horizontal="center" vertical="center"/>
    </xf>
    <xf numFmtId="0" fontId="12" fillId="0" borderId="1" xfId="0" applyFont="1" applyBorder="1" applyAlignment="1">
      <alignment horizontal="left" vertical="top" wrapText="1"/>
    </xf>
    <xf numFmtId="0" fontId="36" fillId="0" borderId="1" xfId="0" applyFont="1" applyBorder="1" applyAlignment="1">
      <alignment horizontal="center" vertical="center" wrapText="1"/>
    </xf>
    <xf numFmtId="0" fontId="36" fillId="0" borderId="1" xfId="0" applyFont="1" applyBorder="1" applyAlignment="1">
      <alignment horizontal="justify" vertical="top" wrapText="1"/>
    </xf>
    <xf numFmtId="0" fontId="37" fillId="2" borderId="1" xfId="0" applyFont="1" applyFill="1" applyBorder="1" applyAlignment="1">
      <alignment horizontal="center" vertical="center" wrapText="1"/>
    </xf>
    <xf numFmtId="0" fontId="38" fillId="0" borderId="1" xfId="0" applyFont="1" applyBorder="1" applyAlignment="1">
      <alignment horizontal="center" vertical="center" wrapText="1"/>
    </xf>
    <xf numFmtId="0" fontId="40" fillId="0" borderId="1" xfId="0" applyFont="1" applyBorder="1" applyAlignment="1">
      <alignment horizontal="center" wrapText="1"/>
    </xf>
    <xf numFmtId="0" fontId="40" fillId="0" borderId="1" xfId="0" applyFont="1" applyBorder="1" applyAlignment="1">
      <alignment horizontal="center" vertical="center"/>
    </xf>
    <xf numFmtId="0" fontId="38" fillId="0" borderId="1" xfId="0" applyFont="1" applyBorder="1" applyAlignment="1">
      <alignment horizontal="justify" vertical="top" wrapText="1"/>
    </xf>
    <xf numFmtId="1" fontId="41" fillId="0" borderId="1" xfId="0" applyNumberFormat="1" applyFont="1" applyBorder="1" applyAlignment="1">
      <alignment horizontal="center" vertical="center" wrapText="1"/>
    </xf>
    <xf numFmtId="0" fontId="42"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42" fillId="0" borderId="1" xfId="0" applyFont="1" applyBorder="1" applyAlignment="1">
      <alignment horizontal="center" wrapText="1"/>
    </xf>
    <xf numFmtId="2" fontId="43" fillId="0" borderId="1" xfId="0" applyNumberFormat="1" applyFont="1" applyBorder="1" applyAlignment="1">
      <alignment horizontal="center" vertical="center" wrapText="1"/>
    </xf>
    <xf numFmtId="0" fontId="44" fillId="0" borderId="0" xfId="0" applyFont="1"/>
    <xf numFmtId="0" fontId="44" fillId="0" borderId="0" xfId="0" applyFont="1" applyAlignment="1">
      <alignment horizontal="center"/>
    </xf>
    <xf numFmtId="0" fontId="29" fillId="0" borderId="0" xfId="0" applyFont="1"/>
    <xf numFmtId="2" fontId="29" fillId="0" borderId="0" xfId="0" applyNumberFormat="1" applyFont="1"/>
    <xf numFmtId="0" fontId="44" fillId="0" borderId="0" xfId="0" applyFont="1" applyAlignment="1"/>
    <xf numFmtId="0" fontId="45" fillId="0" borderId="0" xfId="0" applyFont="1" applyBorder="1" applyAlignment="1">
      <alignment vertical="top" wrapText="1"/>
    </xf>
    <xf numFmtId="0" fontId="12" fillId="0" borderId="1" xfId="0" applyFont="1" applyBorder="1"/>
    <xf numFmtId="0" fontId="5" fillId="0" borderId="1" xfId="0" applyFont="1" applyBorder="1" applyAlignment="1">
      <alignment horizontal="center" vertical="center" wrapText="1"/>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22" fillId="0" borderId="1" xfId="0" applyFont="1" applyBorder="1" applyAlignment="1">
      <alignment vertical="top" wrapText="1"/>
    </xf>
    <xf numFmtId="0" fontId="21" fillId="0" borderId="1" xfId="0" applyFont="1" applyBorder="1" applyAlignment="1">
      <alignment horizontal="center" vertical="top" wrapText="1"/>
    </xf>
    <xf numFmtId="0" fontId="3" fillId="0" borderId="1" xfId="0" applyFont="1" applyBorder="1" applyAlignment="1">
      <alignment horizontal="center" vertical="top" wrapText="1"/>
    </xf>
    <xf numFmtId="0" fontId="22" fillId="0" borderId="1" xfId="0" applyFont="1" applyBorder="1" applyAlignment="1">
      <alignment horizontal="center" vertical="top" wrapText="1"/>
    </xf>
    <xf numFmtId="0" fontId="22" fillId="0" borderId="1" xfId="0" applyFont="1" applyFill="1" applyBorder="1" applyAlignment="1">
      <alignment horizontal="center" vertical="top" wrapText="1"/>
    </xf>
    <xf numFmtId="0" fontId="46" fillId="0" borderId="1" xfId="0" applyFont="1" applyBorder="1" applyAlignment="1">
      <alignment horizontal="center" vertical="center"/>
    </xf>
    <xf numFmtId="0" fontId="22" fillId="0" borderId="1" xfId="0" applyFont="1" applyBorder="1" applyAlignment="1">
      <alignment horizontal="center" wrapText="1"/>
    </xf>
    <xf numFmtId="0" fontId="21" fillId="0" borderId="1" xfId="0" applyFont="1" applyBorder="1" applyAlignment="1">
      <alignment horizontal="center" wrapText="1"/>
    </xf>
    <xf numFmtId="0" fontId="21" fillId="0" borderId="3" xfId="0" applyFont="1" applyBorder="1" applyAlignment="1">
      <alignment horizontal="center" wrapText="1"/>
    </xf>
    <xf numFmtId="0" fontId="22" fillId="0" borderId="1" xfId="0" applyFont="1" applyBorder="1" applyAlignment="1">
      <alignment horizontal="justify" vertical="top" wrapText="1"/>
    </xf>
    <xf numFmtId="0" fontId="22" fillId="0" borderId="1" xfId="0" applyFont="1" applyBorder="1" applyAlignment="1">
      <alignment horizontal="justify" wrapText="1"/>
    </xf>
    <xf numFmtId="0" fontId="22" fillId="0" borderId="3" xfId="0" applyFont="1" applyBorder="1" applyAlignment="1">
      <alignment horizontal="center" wrapText="1"/>
    </xf>
    <xf numFmtId="0" fontId="22" fillId="0" borderId="4" xfId="0" applyFont="1" applyBorder="1" applyAlignment="1">
      <alignment horizont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5" fillId="0" borderId="3"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right"/>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9" fillId="0" borderId="1" xfId="0" applyFont="1" applyBorder="1" applyAlignment="1">
      <alignment horizontal="center" vertical="center" wrapText="1"/>
    </xf>
    <xf numFmtId="0" fontId="21" fillId="0" borderId="4" xfId="0" applyFont="1" applyBorder="1" applyAlignment="1">
      <alignment horizontal="right" wrapText="1"/>
    </xf>
    <xf numFmtId="0" fontId="21" fillId="0" borderId="5" xfId="0" applyFont="1" applyBorder="1" applyAlignment="1">
      <alignment horizontal="right" wrapText="1"/>
    </xf>
    <xf numFmtId="0" fontId="21" fillId="0" borderId="3" xfId="0" applyFont="1" applyBorder="1" applyAlignment="1">
      <alignment horizontal="right" wrapText="1"/>
    </xf>
    <xf numFmtId="0" fontId="3" fillId="0" borderId="1" xfId="0" applyFont="1" applyBorder="1" applyAlignment="1">
      <alignment horizontal="center" vertical="center" wrapText="1"/>
    </xf>
    <xf numFmtId="0" fontId="33" fillId="0" borderId="3" xfId="0" applyFont="1" applyBorder="1" applyAlignment="1">
      <alignment horizontal="center" vertical="center"/>
    </xf>
    <xf numFmtId="0" fontId="33" fillId="0" borderId="4" xfId="0" applyFont="1" applyBorder="1" applyAlignment="1">
      <alignment horizontal="center" vertical="center"/>
    </xf>
    <xf numFmtId="0" fontId="33" fillId="0" borderId="5"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49" fontId="25" fillId="0" borderId="0" xfId="0" applyNumberFormat="1" applyFont="1" applyBorder="1" applyAlignment="1">
      <alignment horizontal="left" vertical="center" wrapText="1"/>
    </xf>
    <xf numFmtId="49" fontId="25" fillId="0" borderId="8" xfId="0" applyNumberFormat="1" applyFont="1" applyBorder="1" applyAlignment="1">
      <alignment horizontal="left" vertical="center" wrapText="1"/>
    </xf>
    <xf numFmtId="49" fontId="25" fillId="0" borderId="6" xfId="0" applyNumberFormat="1" applyFont="1" applyBorder="1" applyAlignment="1">
      <alignment horizontal="left" vertical="center" wrapText="1"/>
    </xf>
    <xf numFmtId="49" fontId="25" fillId="0" borderId="9" xfId="0" applyNumberFormat="1" applyFont="1" applyBorder="1" applyAlignment="1">
      <alignment horizontal="left" vertical="center" wrapText="1"/>
    </xf>
    <xf numFmtId="0" fontId="45" fillId="0" borderId="0" xfId="0" applyFont="1" applyBorder="1" applyAlignment="1">
      <alignment horizontal="center" vertical="top" wrapText="1"/>
    </xf>
    <xf numFmtId="0" fontId="9" fillId="0" borderId="1" xfId="0" applyFont="1" applyBorder="1" applyAlignment="1">
      <alignment horizontal="center"/>
    </xf>
    <xf numFmtId="0" fontId="6" fillId="0" borderId="1" xfId="0" applyFont="1" applyBorder="1" applyAlignment="1">
      <alignment horizontal="center"/>
    </xf>
    <xf numFmtId="0" fontId="3" fillId="0" borderId="1" xfId="0" applyFont="1" applyBorder="1" applyAlignment="1">
      <alignment horizontal="center"/>
    </xf>
    <xf numFmtId="0" fontId="13" fillId="0" borderId="0" xfId="0" applyFont="1" applyAlignment="1">
      <alignment horizontal="center" vertical="center"/>
    </xf>
    <xf numFmtId="0" fontId="14" fillId="0" borderId="0" xfId="0" applyFont="1" applyAlignment="1">
      <alignment horizontal="center" vertical="center"/>
    </xf>
    <xf numFmtId="0" fontId="9" fillId="0" borderId="6" xfId="0" applyFont="1" applyBorder="1" applyAlignment="1">
      <alignment horizontal="center" vertical="center" wrapText="1"/>
    </xf>
    <xf numFmtId="0" fontId="15" fillId="0" borderId="4"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 xfId="0" applyFont="1" applyBorder="1" applyAlignment="1">
      <alignment horizontal="right"/>
    </xf>
    <xf numFmtId="0" fontId="6" fillId="0" borderId="1" xfId="0" applyFont="1" applyBorder="1" applyAlignment="1">
      <alignment horizontal="right"/>
    </xf>
    <xf numFmtId="0" fontId="33" fillId="0" borderId="6"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5.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4.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3.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18</xdr:col>
      <xdr:colOff>9274</xdr:colOff>
      <xdr:row>0</xdr:row>
      <xdr:rowOff>547345</xdr:rowOff>
    </xdr:from>
    <xdr:to>
      <xdr:col>19</xdr:col>
      <xdr:colOff>55640</xdr:colOff>
      <xdr:row>2</xdr:row>
      <xdr:rowOff>444413</xdr:rowOff>
    </xdr:to>
    <xdr:pic>
      <xdr:nvPicPr>
        <xdr:cNvPr id="2" name="Picture 1" descr="RMC_LOGO.jpg">
          <a:extLst>
            <a:ext uri="{FF2B5EF4-FFF2-40B4-BE49-F238E27FC236}">
              <a16:creationId xmlns="" xmlns:a16="http://schemas.microsoft.com/office/drawing/2014/main" id="{D8997460-A75D-451D-8088-D674D2EB699C}"/>
            </a:ext>
          </a:extLst>
        </xdr:cNvPr>
        <xdr:cNvPicPr>
          <a:picLocks noChangeAspect="1"/>
        </xdr:cNvPicPr>
      </xdr:nvPicPr>
      <xdr:blipFill>
        <a:blip xmlns:r="http://schemas.openxmlformats.org/officeDocument/2006/relationships" r:embed="rId1" cstate="print"/>
        <a:stretch>
          <a:fillRect/>
        </a:stretch>
      </xdr:blipFill>
      <xdr:spPr>
        <a:xfrm>
          <a:off x="14087224" y="547345"/>
          <a:ext cx="655966" cy="8686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314074</xdr:colOff>
      <xdr:row>0</xdr:row>
      <xdr:rowOff>416081</xdr:rowOff>
    </xdr:from>
    <xdr:to>
      <xdr:col>15</xdr:col>
      <xdr:colOff>360440</xdr:colOff>
      <xdr:row>2</xdr:row>
      <xdr:rowOff>305529</xdr:rowOff>
    </xdr:to>
    <xdr:pic>
      <xdr:nvPicPr>
        <xdr:cNvPr id="2" name="Picture 1" descr="RMC_LOGO.jpg">
          <a:extLst>
            <a:ext uri="{FF2B5EF4-FFF2-40B4-BE49-F238E27FC236}">
              <a16:creationId xmlns:a16="http://schemas.microsoft.com/office/drawing/2014/main" xmlns="" id="{89434F99-D2B6-4880-B06B-94F73BEFFC99}"/>
            </a:ext>
          </a:extLst>
        </xdr:cNvPr>
        <xdr:cNvPicPr>
          <a:picLocks noChangeAspect="1"/>
        </xdr:cNvPicPr>
      </xdr:nvPicPr>
      <xdr:blipFill>
        <a:blip xmlns:r="http://schemas.openxmlformats.org/officeDocument/2006/relationships" r:embed="rId1" cstate="print"/>
        <a:stretch>
          <a:fillRect/>
        </a:stretch>
      </xdr:blipFill>
      <xdr:spPr>
        <a:xfrm>
          <a:off x="13496674" y="416081"/>
          <a:ext cx="655966" cy="8705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138383</xdr:colOff>
      <xdr:row>0</xdr:row>
      <xdr:rowOff>107829</xdr:rowOff>
    </xdr:from>
    <xdr:to>
      <xdr:col>1</xdr:col>
      <xdr:colOff>610320</xdr:colOff>
      <xdr:row>1</xdr:row>
      <xdr:rowOff>6167</xdr:rowOff>
    </xdr:to>
    <xdr:pic>
      <xdr:nvPicPr>
        <xdr:cNvPr id="2" name="Picture 1" descr="RMC_LOGO.jp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852758" y="107829"/>
          <a:ext cx="471937" cy="51746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314074</xdr:colOff>
      <xdr:row>0</xdr:row>
      <xdr:rowOff>416081</xdr:rowOff>
    </xdr:from>
    <xdr:to>
      <xdr:col>15</xdr:col>
      <xdr:colOff>360440</xdr:colOff>
      <xdr:row>2</xdr:row>
      <xdr:rowOff>305529</xdr:rowOff>
    </xdr:to>
    <xdr:pic>
      <xdr:nvPicPr>
        <xdr:cNvPr id="2" name="Picture 1" descr="RMC_LOGO.jpg">
          <a:extLst>
            <a:ext uri="{FF2B5EF4-FFF2-40B4-BE49-F238E27FC236}">
              <a16:creationId xmlns:a16="http://schemas.microsoft.com/office/drawing/2014/main" xmlns="" id="{89434F99-D2B6-4880-B06B-94F73BEFFC99}"/>
            </a:ext>
          </a:extLst>
        </xdr:cNvPr>
        <xdr:cNvPicPr>
          <a:picLocks noChangeAspect="1"/>
        </xdr:cNvPicPr>
      </xdr:nvPicPr>
      <xdr:blipFill>
        <a:blip xmlns:r="http://schemas.openxmlformats.org/officeDocument/2006/relationships" r:embed="rId1" cstate="print"/>
        <a:stretch>
          <a:fillRect/>
        </a:stretch>
      </xdr:blipFill>
      <xdr:spPr>
        <a:xfrm>
          <a:off x="13496674" y="416081"/>
          <a:ext cx="655966" cy="870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Ward%2033\REVISED%20ESTIMATE%20WITH%20BOQ\PCC%20ROAD%20KUMBA%20TOLI%20SOMA%20ORAON%20W.N.%203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Ward%2033\REVISED%20ESTIMATE%20WITH%20BOQ\PCC%20ROAD%20PAWA%20TOLI%20MAHESH%20W.N.33%20-%20Copy.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Ward%2033\REVISED%20ESTIMATE%20WITH%20BOQ\PCC%20ROAD%20RADHA%20NAGAR%20RAJESH%20JEE%20W.N.%2033%20-%20Cop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WARD%2043\DRAIN\GAURISHANKAR%20NAGAR%20RCC%20DRAIN%20%20REVISED%204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Ward%2032\SANSAD\ARGORA%20STATION%20RCC%20CLUVERT%20REVISED%204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efreshError="1">
        <row r="9">
          <cell r="G9">
            <v>125.41</v>
          </cell>
          <cell r="H9" t="str">
            <v>m3</v>
          </cell>
          <cell r="I9">
            <v>153.84</v>
          </cell>
        </row>
        <row r="14">
          <cell r="G14">
            <v>40.46</v>
          </cell>
          <cell r="H14" t="str">
            <v>m3</v>
          </cell>
          <cell r="I14">
            <v>415.58</v>
          </cell>
        </row>
        <row r="19">
          <cell r="G19">
            <v>67.319999999999993</v>
          </cell>
          <cell r="H19" t="str">
            <v>m3</v>
          </cell>
          <cell r="I19">
            <v>1438.96</v>
          </cell>
        </row>
        <row r="23">
          <cell r="G23">
            <v>67.430000000000007</v>
          </cell>
          <cell r="I23">
            <v>4858.76</v>
          </cell>
        </row>
        <row r="27">
          <cell r="G27">
            <v>44.25</v>
          </cell>
          <cell r="I27">
            <v>184.61</v>
          </cell>
        </row>
        <row r="29">
          <cell r="G29">
            <v>28.994900000000001</v>
          </cell>
        </row>
        <row r="30">
          <cell r="G30">
            <v>40.46</v>
          </cell>
        </row>
        <row r="31">
          <cell r="G31">
            <v>67.319999999999993</v>
          </cell>
        </row>
        <row r="32">
          <cell r="I32">
            <v>496.4</v>
          </cell>
        </row>
        <row r="33">
          <cell r="G33">
            <v>125.41</v>
          </cell>
        </row>
      </sheetData>
      <sheetData sheetId="1" refreshError="1">
        <row r="6">
          <cell r="G6">
            <v>57.989800000000002</v>
          </cell>
        </row>
      </sheetData>
      <sheetData sheetId="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efreshError="1">
        <row r="9">
          <cell r="G9">
            <v>43.9</v>
          </cell>
          <cell r="H9" t="str">
            <v>m3</v>
          </cell>
          <cell r="I9">
            <v>153.84</v>
          </cell>
        </row>
        <row r="14">
          <cell r="G14">
            <v>14.16</v>
          </cell>
          <cell r="H14" t="str">
            <v>m3</v>
          </cell>
          <cell r="I14">
            <v>415.58</v>
          </cell>
        </row>
        <row r="19">
          <cell r="G19">
            <v>23.56</v>
          </cell>
          <cell r="I19">
            <v>1438.96</v>
          </cell>
        </row>
        <row r="23">
          <cell r="G23">
            <v>23.6</v>
          </cell>
          <cell r="I23">
            <v>4858.76</v>
          </cell>
        </row>
        <row r="27">
          <cell r="G27">
            <v>15.49</v>
          </cell>
          <cell r="I27">
            <v>184.61</v>
          </cell>
        </row>
        <row r="29">
          <cell r="G29">
            <v>10.15</v>
          </cell>
        </row>
        <row r="30">
          <cell r="G30">
            <v>14.16</v>
          </cell>
        </row>
        <row r="31">
          <cell r="G31">
            <v>23.56</v>
          </cell>
        </row>
        <row r="32">
          <cell r="G32">
            <v>20.3</v>
          </cell>
          <cell r="I32">
            <v>496.4</v>
          </cell>
        </row>
        <row r="33">
          <cell r="G33">
            <v>43.9</v>
          </cell>
        </row>
        <row r="35">
          <cell r="C35" t="str">
            <v>Add 12% GST</v>
          </cell>
        </row>
        <row r="36">
          <cell r="C36" t="str">
            <v>Total</v>
          </cell>
        </row>
      </sheetData>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stimate"/>
      <sheetName val="Material"/>
      <sheetName val="BOQ"/>
    </sheetNames>
    <sheetDataSet>
      <sheetData sheetId="0" refreshError="1">
        <row r="7">
          <cell r="G7">
            <v>116.02</v>
          </cell>
          <cell r="H7" t="str">
            <v>m3</v>
          </cell>
        </row>
        <row r="11">
          <cell r="G11">
            <v>34.950000000000003</v>
          </cell>
        </row>
        <row r="15">
          <cell r="G15">
            <v>58.15</v>
          </cell>
          <cell r="I15">
            <v>1438.96</v>
          </cell>
        </row>
        <row r="19">
          <cell r="G19">
            <v>69.89</v>
          </cell>
          <cell r="I19">
            <v>4858.76</v>
          </cell>
        </row>
        <row r="23">
          <cell r="G23">
            <v>45.871747211895908</v>
          </cell>
          <cell r="I23">
            <v>184.61</v>
          </cell>
        </row>
      </sheetData>
      <sheetData sheetId="1" refreshError="1">
        <row r="7">
          <cell r="E7">
            <v>34.950000000000003</v>
          </cell>
          <cell r="F7">
            <v>30.052700000000002</v>
          </cell>
          <cell r="G7">
            <v>60.105400000000003</v>
          </cell>
          <cell r="H7">
            <v>58.15</v>
          </cell>
          <cell r="I7">
            <v>116.02</v>
          </cell>
        </row>
      </sheetData>
      <sheetData sheetId="2"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ESTIMATE"/>
      <sheetName val="MATERIAL STATEMENT"/>
      <sheetName val="BOQ"/>
    </sheetNames>
    <sheetDataSet>
      <sheetData sheetId="0" refreshError="1">
        <row r="8">
          <cell r="G8">
            <v>5.3101104502973655</v>
          </cell>
          <cell r="H8" t="str">
            <v>m3</v>
          </cell>
          <cell r="I8">
            <v>878.79</v>
          </cell>
        </row>
        <row r="12">
          <cell r="G12">
            <v>66.17</v>
          </cell>
          <cell r="I12">
            <v>153.84</v>
          </cell>
        </row>
        <row r="16">
          <cell r="G16">
            <v>6.2</v>
          </cell>
          <cell r="I16">
            <v>415.58</v>
          </cell>
        </row>
        <row r="20">
          <cell r="G20">
            <v>10.41</v>
          </cell>
          <cell r="I20">
            <v>1438.96</v>
          </cell>
        </row>
        <row r="25">
          <cell r="G25">
            <v>23.05</v>
          </cell>
          <cell r="I25">
            <v>5891.97</v>
          </cell>
        </row>
        <row r="29">
          <cell r="G29">
            <v>12.4</v>
          </cell>
          <cell r="I29">
            <v>6092.63</v>
          </cell>
        </row>
        <row r="35">
          <cell r="G35">
            <v>0.99479999999999991</v>
          </cell>
        </row>
        <row r="36">
          <cell r="G36">
            <v>2.3211999999999997</v>
          </cell>
        </row>
        <row r="43">
          <cell r="G43">
            <v>276.48698884758363</v>
          </cell>
          <cell r="H43" t="str">
            <v>M2</v>
          </cell>
          <cell r="I43">
            <v>184.61</v>
          </cell>
        </row>
      </sheetData>
      <sheetData sheetId="1" refreshError="1">
        <row r="10">
          <cell r="E10">
            <v>6.2</v>
          </cell>
          <cell r="F10">
            <v>15.26</v>
          </cell>
          <cell r="G10">
            <v>30.487000000000002</v>
          </cell>
          <cell r="H10">
            <v>10.41</v>
          </cell>
          <cell r="I10">
            <v>66.17</v>
          </cell>
        </row>
      </sheetData>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1"/>
      <sheetName val="MATERIAL"/>
      <sheetName val="BOQ"/>
    </sheetNames>
    <sheetDataSet>
      <sheetData sheetId="0" refreshError="1">
        <row r="4">
          <cell r="C4">
            <v>4</v>
          </cell>
        </row>
        <row r="8">
          <cell r="G8">
            <v>5.3956386292834893</v>
          </cell>
          <cell r="H8" t="str">
            <v>m3</v>
          </cell>
          <cell r="I8">
            <v>878.79</v>
          </cell>
        </row>
        <row r="12">
          <cell r="G12">
            <v>13.95</v>
          </cell>
          <cell r="I12">
            <v>153.84</v>
          </cell>
        </row>
        <row r="16">
          <cell r="G16">
            <v>0.68</v>
          </cell>
          <cell r="I16">
            <v>415.58</v>
          </cell>
        </row>
        <row r="20">
          <cell r="G20">
            <v>1.1399999999999999</v>
          </cell>
          <cell r="I20">
            <v>1438.96</v>
          </cell>
        </row>
        <row r="25">
          <cell r="G25">
            <v>4.6899999999999995</v>
          </cell>
          <cell r="I25">
            <v>5891.97</v>
          </cell>
        </row>
        <row r="30">
          <cell r="G30">
            <v>19.16</v>
          </cell>
          <cell r="I30">
            <v>6092.63</v>
          </cell>
        </row>
        <row r="36">
          <cell r="G36">
            <v>0.69479999999999997</v>
          </cell>
        </row>
        <row r="37">
          <cell r="G37">
            <v>1.6211999999999998</v>
          </cell>
        </row>
        <row r="44">
          <cell r="G44">
            <v>87.639405204460971</v>
          </cell>
          <cell r="H44" t="str">
            <v>M2</v>
          </cell>
          <cell r="I44">
            <v>184.61</v>
          </cell>
        </row>
      </sheetData>
      <sheetData sheetId="1" refreshError="1">
        <row r="10">
          <cell r="E10">
            <v>0.68</v>
          </cell>
          <cell r="F10">
            <v>10.26</v>
          </cell>
          <cell r="G10">
            <v>20.510999999999999</v>
          </cell>
          <cell r="H10">
            <v>1.1399999999999999</v>
          </cell>
          <cell r="I10">
            <v>13.95</v>
          </cell>
        </row>
      </sheetData>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25"/>
  <sheetViews>
    <sheetView topLeftCell="A16" workbookViewId="0">
      <selection activeCell="F25" sqref="F25"/>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10" ht="18.75">
      <c r="A1" s="115" t="s">
        <v>0</v>
      </c>
      <c r="B1" s="115"/>
      <c r="C1" s="115"/>
      <c r="D1" s="115"/>
      <c r="E1" s="115"/>
      <c r="F1" s="115"/>
    </row>
    <row r="2" spans="1:10" ht="18.75">
      <c r="A2" s="115" t="s">
        <v>1</v>
      </c>
      <c r="B2" s="115"/>
      <c r="C2" s="115"/>
      <c r="D2" s="115"/>
      <c r="E2" s="115"/>
      <c r="F2" s="115"/>
    </row>
    <row r="3" spans="1:10" ht="48.75" customHeight="1">
      <c r="A3" s="116" t="s">
        <v>2</v>
      </c>
      <c r="B3" s="116"/>
      <c r="C3" s="116"/>
      <c r="D3" s="116"/>
      <c r="E3" s="116"/>
      <c r="F3" s="116"/>
    </row>
    <row r="4" spans="1:10">
      <c r="A4" s="2" t="s">
        <v>3</v>
      </c>
      <c r="B4" s="2" t="s">
        <v>4</v>
      </c>
      <c r="C4" s="2" t="s">
        <v>5</v>
      </c>
      <c r="D4" s="2" t="s">
        <v>6</v>
      </c>
      <c r="E4" s="2" t="s">
        <v>7</v>
      </c>
      <c r="F4" s="2" t="s">
        <v>8</v>
      </c>
    </row>
    <row r="5" spans="1:10" ht="75">
      <c r="A5" s="3" t="s">
        <v>9</v>
      </c>
      <c r="B5" s="4" t="s">
        <v>10</v>
      </c>
      <c r="C5" s="4">
        <v>0.24</v>
      </c>
      <c r="D5" s="3" t="s">
        <v>11</v>
      </c>
      <c r="E5" s="4">
        <v>1832.28</v>
      </c>
      <c r="F5" s="4">
        <f t="shared" ref="F5" si="0">+C5*E5</f>
        <v>439.74719999999996</v>
      </c>
    </row>
    <row r="6" spans="1:10" ht="120">
      <c r="A6" s="4" t="s">
        <v>12</v>
      </c>
      <c r="B6" s="4" t="s">
        <v>13</v>
      </c>
      <c r="C6" s="4">
        <v>101.95</v>
      </c>
      <c r="D6" s="4" t="s">
        <v>14</v>
      </c>
      <c r="E6" s="4">
        <v>153.84</v>
      </c>
      <c r="F6" s="4">
        <f>ROUND(E6*C6,2)</f>
        <v>15683.99</v>
      </c>
      <c r="J6" s="1" t="s">
        <v>15</v>
      </c>
    </row>
    <row r="7" spans="1:10" ht="105">
      <c r="A7" s="4" t="s">
        <v>16</v>
      </c>
      <c r="B7" s="4" t="s">
        <v>17</v>
      </c>
      <c r="C7" s="4">
        <v>8.5</v>
      </c>
      <c r="D7" s="4" t="s">
        <v>14</v>
      </c>
      <c r="E7" s="4">
        <v>415.58</v>
      </c>
      <c r="F7" s="4">
        <f t="shared" ref="F7:F20" si="1">ROUND(E7*C7,2)</f>
        <v>3532.43</v>
      </c>
    </row>
    <row r="8" spans="1:10" ht="90">
      <c r="A8" s="4" t="s">
        <v>18</v>
      </c>
      <c r="B8" s="4" t="s">
        <v>19</v>
      </c>
      <c r="C8" s="4">
        <v>14.17</v>
      </c>
      <c r="D8" s="4" t="s">
        <v>14</v>
      </c>
      <c r="E8" s="4">
        <v>1438.96</v>
      </c>
      <c r="F8" s="4">
        <f t="shared" si="1"/>
        <v>20390.060000000001</v>
      </c>
    </row>
    <row r="9" spans="1:10" ht="135">
      <c r="A9" s="4" t="s">
        <v>20</v>
      </c>
      <c r="B9" s="4" t="s">
        <v>21</v>
      </c>
      <c r="C9" s="4">
        <v>12.3</v>
      </c>
      <c r="D9" s="4" t="s">
        <v>14</v>
      </c>
      <c r="E9" s="4">
        <v>4492.3599999999997</v>
      </c>
      <c r="F9" s="4">
        <f t="shared" si="1"/>
        <v>55256.03</v>
      </c>
    </row>
    <row r="10" spans="1:10" ht="120">
      <c r="A10" s="4" t="s">
        <v>22</v>
      </c>
      <c r="B10" s="4" t="s">
        <v>23</v>
      </c>
      <c r="C10" s="4">
        <v>33.979999999999997</v>
      </c>
      <c r="D10" s="4" t="s">
        <v>14</v>
      </c>
      <c r="E10" s="4">
        <v>2873.96</v>
      </c>
      <c r="F10" s="4">
        <f t="shared" si="1"/>
        <v>97657.16</v>
      </c>
    </row>
    <row r="11" spans="1:10" ht="90">
      <c r="A11" s="4" t="s">
        <v>24</v>
      </c>
      <c r="B11" s="4" t="s">
        <v>25</v>
      </c>
      <c r="C11" s="4">
        <v>229.2</v>
      </c>
      <c r="D11" s="4" t="s">
        <v>26</v>
      </c>
      <c r="E11" s="4">
        <v>293.85000000000002</v>
      </c>
      <c r="F11" s="4">
        <f t="shared" si="1"/>
        <v>67350.42</v>
      </c>
    </row>
    <row r="12" spans="1:10" ht="105">
      <c r="A12" s="4" t="s">
        <v>27</v>
      </c>
      <c r="B12" s="4" t="s">
        <v>28</v>
      </c>
      <c r="C12" s="4">
        <v>2.8</v>
      </c>
      <c r="D12" s="4" t="s">
        <v>11</v>
      </c>
      <c r="E12" s="4">
        <v>6092.63</v>
      </c>
      <c r="F12" s="4">
        <f t="shared" si="1"/>
        <v>17059.36</v>
      </c>
    </row>
    <row r="13" spans="1:10" ht="120">
      <c r="A13" s="4" t="s">
        <v>29</v>
      </c>
      <c r="B13" s="4" t="s">
        <v>30</v>
      </c>
      <c r="C13" s="4">
        <v>0.25</v>
      </c>
      <c r="D13" s="4" t="s">
        <v>31</v>
      </c>
      <c r="E13" s="4">
        <v>77259.94</v>
      </c>
      <c r="F13" s="4">
        <f t="shared" si="1"/>
        <v>19314.990000000002</v>
      </c>
    </row>
    <row r="14" spans="1:10" ht="45">
      <c r="A14" s="4" t="s">
        <v>32</v>
      </c>
      <c r="B14" s="4" t="s">
        <v>33</v>
      </c>
      <c r="C14" s="5">
        <v>6.2</v>
      </c>
      <c r="D14" s="4" t="s">
        <v>34</v>
      </c>
      <c r="E14" s="4">
        <v>184.61</v>
      </c>
      <c r="F14" s="4">
        <f t="shared" ref="F14" si="2">C14*E14</f>
        <v>1144.5820000000001</v>
      </c>
    </row>
    <row r="15" spans="1:10">
      <c r="A15" s="3">
        <v>11</v>
      </c>
      <c r="B15" s="4" t="s">
        <v>35</v>
      </c>
      <c r="C15" s="4"/>
      <c r="D15" s="4"/>
      <c r="E15" s="4"/>
      <c r="F15" s="4"/>
    </row>
    <row r="16" spans="1:10" ht="16.5">
      <c r="A16" s="4" t="s">
        <v>36</v>
      </c>
      <c r="B16" s="4" t="s">
        <v>37</v>
      </c>
      <c r="C16" s="4">
        <v>27.16</v>
      </c>
      <c r="D16" s="4" t="s">
        <v>38</v>
      </c>
      <c r="E16" s="4">
        <v>864.24</v>
      </c>
      <c r="F16" s="4">
        <f t="shared" si="1"/>
        <v>23472.76</v>
      </c>
    </row>
    <row r="17" spans="1:6" ht="16.5">
      <c r="A17" s="4" t="s">
        <v>39</v>
      </c>
      <c r="B17" s="4" t="s">
        <v>40</v>
      </c>
      <c r="C17" s="4">
        <v>8.5</v>
      </c>
      <c r="D17" s="4" t="s">
        <v>38</v>
      </c>
      <c r="E17" s="4">
        <v>408.12</v>
      </c>
      <c r="F17" s="4">
        <f t="shared" si="1"/>
        <v>3469.02</v>
      </c>
    </row>
    <row r="18" spans="1:6" ht="16.5">
      <c r="A18" s="4" t="s">
        <v>41</v>
      </c>
      <c r="B18" s="4" t="s">
        <v>42</v>
      </c>
      <c r="C18" s="4">
        <v>48.15</v>
      </c>
      <c r="D18" s="4" t="s">
        <v>38</v>
      </c>
      <c r="E18" s="4">
        <v>788.88</v>
      </c>
      <c r="F18" s="4">
        <f t="shared" si="1"/>
        <v>37984.57</v>
      </c>
    </row>
    <row r="19" spans="1:6" ht="16.5">
      <c r="A19" s="4" t="s">
        <v>43</v>
      </c>
      <c r="B19" s="4" t="s">
        <v>44</v>
      </c>
      <c r="C19" s="4">
        <v>13.52</v>
      </c>
      <c r="D19" s="4" t="s">
        <v>38</v>
      </c>
      <c r="E19" s="4">
        <v>466.97</v>
      </c>
      <c r="F19" s="4">
        <f t="shared" si="1"/>
        <v>6313.43</v>
      </c>
    </row>
    <row r="20" spans="1:6" ht="16.5">
      <c r="A20" s="4" t="s">
        <v>45</v>
      </c>
      <c r="B20" s="4" t="s">
        <v>46</v>
      </c>
      <c r="C20" s="4">
        <v>101.95</v>
      </c>
      <c r="D20" s="4" t="s">
        <v>38</v>
      </c>
      <c r="E20" s="4">
        <v>177.1</v>
      </c>
      <c r="F20" s="4">
        <f t="shared" si="1"/>
        <v>18055.349999999999</v>
      </c>
    </row>
    <row r="21" spans="1:6">
      <c r="A21" s="4"/>
      <c r="B21" s="4"/>
      <c r="C21" s="4"/>
      <c r="D21" s="4"/>
      <c r="E21" s="4" t="s">
        <v>47</v>
      </c>
      <c r="F21" s="4">
        <f>SUM(F5:F20)</f>
        <v>387123.89919999999</v>
      </c>
    </row>
    <row r="22" spans="1:6" ht="30">
      <c r="A22" s="6"/>
      <c r="B22" s="7"/>
      <c r="C22" s="8"/>
      <c r="D22" s="3"/>
      <c r="E22" s="4" t="s">
        <v>48</v>
      </c>
      <c r="F22" s="4">
        <f>F21*12/100</f>
        <v>46454.867904000006</v>
      </c>
    </row>
    <row r="23" spans="1:6">
      <c r="A23" s="6"/>
      <c r="B23" s="7"/>
      <c r="C23" s="8"/>
      <c r="D23" s="3"/>
      <c r="E23" s="4"/>
      <c r="F23" s="4">
        <f>F22+F21</f>
        <v>433578.76710399997</v>
      </c>
    </row>
    <row r="24" spans="1:6" ht="30">
      <c r="A24" s="6"/>
      <c r="B24" s="7"/>
      <c r="C24" s="8"/>
      <c r="D24" s="3"/>
      <c r="E24" s="4" t="s">
        <v>49</v>
      </c>
      <c r="F24" s="4">
        <f>F23*1/100</f>
        <v>4335.7876710399996</v>
      </c>
    </row>
    <row r="25" spans="1:6" ht="19.5" customHeight="1">
      <c r="A25" s="6"/>
      <c r="B25" s="7"/>
      <c r="C25" s="8"/>
      <c r="D25" s="3"/>
      <c r="E25" s="4" t="s">
        <v>50</v>
      </c>
      <c r="F25" s="4">
        <f>F24+F23</f>
        <v>437914.55477503996</v>
      </c>
    </row>
  </sheetData>
  <mergeCells count="3">
    <mergeCell ref="A1:F1"/>
    <mergeCell ref="A2:F2"/>
    <mergeCell ref="A3:F3"/>
  </mergeCells>
  <pageMargins left="0.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dimension ref="A1:F16"/>
  <sheetViews>
    <sheetView topLeftCell="A10" workbookViewId="0">
      <selection activeCell="F16" sqref="F16"/>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115" t="s">
        <v>0</v>
      </c>
      <c r="B1" s="115"/>
      <c r="C1" s="115"/>
      <c r="D1" s="115"/>
      <c r="E1" s="115"/>
      <c r="F1" s="115"/>
    </row>
    <row r="2" spans="1:6" ht="18.75">
      <c r="A2" s="115" t="s">
        <v>1</v>
      </c>
      <c r="B2" s="115"/>
      <c r="C2" s="115"/>
      <c r="D2" s="115"/>
      <c r="E2" s="115"/>
      <c r="F2" s="115"/>
    </row>
    <row r="3" spans="1:6" ht="48.75" customHeight="1">
      <c r="A3" s="116" t="s">
        <v>104</v>
      </c>
      <c r="B3" s="116"/>
      <c r="C3" s="116"/>
      <c r="D3" s="116"/>
      <c r="E3" s="116"/>
      <c r="F3" s="116"/>
    </row>
    <row r="4" spans="1:6">
      <c r="A4" s="2" t="s">
        <v>3</v>
      </c>
      <c r="B4" s="2" t="s">
        <v>4</v>
      </c>
      <c r="C4" s="2" t="s">
        <v>5</v>
      </c>
      <c r="D4" s="2" t="s">
        <v>6</v>
      </c>
      <c r="E4" s="2" t="s">
        <v>7</v>
      </c>
      <c r="F4" s="2" t="s">
        <v>8</v>
      </c>
    </row>
    <row r="5" spans="1:6" ht="150">
      <c r="A5" s="13" t="s">
        <v>105</v>
      </c>
      <c r="B5" s="4" t="s">
        <v>58</v>
      </c>
      <c r="C5" s="5">
        <v>21.25</v>
      </c>
      <c r="D5" s="6" t="s">
        <v>11</v>
      </c>
      <c r="E5" s="5">
        <v>4858.76</v>
      </c>
      <c r="F5" s="4">
        <f t="shared" ref="F5" si="0">C5*E5</f>
        <v>103248.65000000001</v>
      </c>
    </row>
    <row r="6" spans="1:6" ht="45">
      <c r="A6" s="4" t="s">
        <v>106</v>
      </c>
      <c r="B6" s="4" t="s">
        <v>100</v>
      </c>
      <c r="C6" s="5">
        <v>1.42</v>
      </c>
      <c r="D6" s="4" t="s">
        <v>11</v>
      </c>
      <c r="E6" s="5">
        <v>6092.63</v>
      </c>
      <c r="F6" s="4">
        <f t="shared" ref="F6:F7" si="1">ROUND(E6*C6,2)</f>
        <v>8651.5300000000007</v>
      </c>
    </row>
    <row r="7" spans="1:6" ht="120">
      <c r="A7" s="4" t="s">
        <v>107</v>
      </c>
      <c r="B7" s="4" t="s">
        <v>30</v>
      </c>
      <c r="C7" s="5">
        <v>0.14000000000000001</v>
      </c>
      <c r="D7" s="4" t="s">
        <v>102</v>
      </c>
      <c r="E7" s="5">
        <v>77259.94</v>
      </c>
      <c r="F7" s="4">
        <f t="shared" si="1"/>
        <v>10816.39</v>
      </c>
    </row>
    <row r="8" spans="1:6" ht="60">
      <c r="A8" s="4" t="s">
        <v>108</v>
      </c>
      <c r="B8" s="4" t="s">
        <v>87</v>
      </c>
      <c r="C8" s="15">
        <v>282.52999999999997</v>
      </c>
      <c r="D8" s="4" t="s">
        <v>34</v>
      </c>
      <c r="E8" s="16">
        <v>184.61</v>
      </c>
      <c r="F8" s="4">
        <f>ROUND(E8*C8,2)</f>
        <v>52157.86</v>
      </c>
    </row>
    <row r="9" spans="1:6">
      <c r="A9" s="3">
        <v>5</v>
      </c>
      <c r="B9" s="17" t="s">
        <v>60</v>
      </c>
      <c r="C9" s="17"/>
      <c r="D9" s="17"/>
      <c r="E9" s="17"/>
      <c r="F9" s="4"/>
    </row>
    <row r="10" spans="1:6">
      <c r="A10" s="6" t="s">
        <v>61</v>
      </c>
      <c r="B10" s="4" t="s">
        <v>62</v>
      </c>
      <c r="C10" s="7">
        <v>0.62</v>
      </c>
      <c r="D10" s="4" t="s">
        <v>11</v>
      </c>
      <c r="E10" s="4">
        <v>864.24</v>
      </c>
      <c r="F10" s="4">
        <f t="shared" ref="F10:F11" si="2">C10*E10</f>
        <v>535.8288</v>
      </c>
    </row>
    <row r="11" spans="1:6">
      <c r="A11" s="6" t="s">
        <v>63</v>
      </c>
      <c r="B11" s="4" t="s">
        <v>68</v>
      </c>
      <c r="C11" s="7">
        <v>1.24</v>
      </c>
      <c r="D11" s="4" t="s">
        <v>11</v>
      </c>
      <c r="E11" s="4">
        <v>466.97</v>
      </c>
      <c r="F11" s="4">
        <f t="shared" si="2"/>
        <v>579.04280000000006</v>
      </c>
    </row>
    <row r="12" spans="1:6" ht="15.75">
      <c r="A12" s="117" t="s">
        <v>47</v>
      </c>
      <c r="B12" s="117"/>
      <c r="C12" s="117"/>
      <c r="D12" s="117"/>
      <c r="E12" s="117"/>
      <c r="F12" s="18">
        <f>SUM(F5:F11)</f>
        <v>175989.30159999998</v>
      </c>
    </row>
    <row r="13" spans="1:6" ht="30">
      <c r="A13" s="6"/>
      <c r="B13" s="7"/>
      <c r="C13" s="8"/>
      <c r="D13" s="3"/>
      <c r="E13" s="4" t="s">
        <v>48</v>
      </c>
      <c r="F13" s="4">
        <f>F12*12/100</f>
        <v>21118.716191999996</v>
      </c>
    </row>
    <row r="14" spans="1:6">
      <c r="A14" s="6"/>
      <c r="B14" s="7"/>
      <c r="C14" s="8"/>
      <c r="D14" s="3"/>
      <c r="E14" s="4"/>
      <c r="F14" s="4">
        <f>F13+F12</f>
        <v>197108.01779199997</v>
      </c>
    </row>
    <row r="15" spans="1:6" ht="30">
      <c r="A15" s="6"/>
      <c r="B15" s="7"/>
      <c r="C15" s="8"/>
      <c r="D15" s="3"/>
      <c r="E15" s="4" t="s">
        <v>49</v>
      </c>
      <c r="F15" s="4">
        <f>F14*1/100</f>
        <v>1971.0801779199996</v>
      </c>
    </row>
    <row r="16" spans="1:6" ht="19.5" customHeight="1">
      <c r="A16" s="6"/>
      <c r="B16" s="7"/>
      <c r="C16" s="8"/>
      <c r="D16" s="3"/>
      <c r="E16" s="4" t="s">
        <v>50</v>
      </c>
      <c r="F16" s="4">
        <f>F15+F14</f>
        <v>199079.09796991997</v>
      </c>
    </row>
  </sheetData>
  <mergeCells count="4">
    <mergeCell ref="A1:F1"/>
    <mergeCell ref="A2:F2"/>
    <mergeCell ref="A3:F3"/>
    <mergeCell ref="A12:E12"/>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H28"/>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7" width="0" style="1" hidden="1" customWidth="1"/>
    <col min="8" max="8" width="7.140625" style="1" hidden="1" customWidth="1"/>
    <col min="9" max="16384" width="9.140625" style="1"/>
  </cols>
  <sheetData>
    <row r="1" spans="1:8" ht="18.75">
      <c r="A1" s="115" t="s">
        <v>0</v>
      </c>
      <c r="B1" s="115"/>
      <c r="C1" s="115"/>
      <c r="D1" s="115"/>
      <c r="E1" s="115"/>
      <c r="F1" s="115"/>
    </row>
    <row r="2" spans="1:8" ht="18.75">
      <c r="A2" s="115" t="s">
        <v>1</v>
      </c>
      <c r="B2" s="115"/>
      <c r="C2" s="115"/>
      <c r="D2" s="115"/>
      <c r="E2" s="115"/>
      <c r="F2" s="115"/>
    </row>
    <row r="3" spans="1:8" ht="48.75" customHeight="1">
      <c r="A3" s="118" t="s">
        <v>109</v>
      </c>
      <c r="B3" s="119"/>
      <c r="C3" s="119"/>
      <c r="D3" s="119"/>
      <c r="E3" s="119"/>
      <c r="F3" s="120"/>
    </row>
    <row r="4" spans="1:8">
      <c r="A4" s="2" t="s">
        <v>3</v>
      </c>
      <c r="B4" s="2" t="s">
        <v>4</v>
      </c>
      <c r="C4" s="2" t="s">
        <v>5</v>
      </c>
      <c r="D4" s="2" t="s">
        <v>6</v>
      </c>
      <c r="E4" s="2" t="s">
        <v>7</v>
      </c>
      <c r="F4" s="2" t="s">
        <v>8</v>
      </c>
    </row>
    <row r="5" spans="1:8" ht="165">
      <c r="A5" s="4" t="s">
        <v>110</v>
      </c>
      <c r="B5" s="4" t="s">
        <v>111</v>
      </c>
      <c r="C5" s="4">
        <v>5.27</v>
      </c>
      <c r="D5" s="4" t="s">
        <v>14</v>
      </c>
      <c r="E5" s="4">
        <v>153.84</v>
      </c>
      <c r="F5" s="4">
        <f>C5*E5</f>
        <v>810.7367999999999</v>
      </c>
      <c r="H5" s="1">
        <v>811.63</v>
      </c>
    </row>
    <row r="6" spans="1:8" ht="105">
      <c r="A6" s="4" t="s">
        <v>112</v>
      </c>
      <c r="B6" s="4" t="s">
        <v>17</v>
      </c>
      <c r="C6" s="4">
        <v>2.42</v>
      </c>
      <c r="D6" s="4" t="s">
        <v>14</v>
      </c>
      <c r="E6" s="4">
        <v>415.58</v>
      </c>
      <c r="F6" s="4">
        <f t="shared" ref="F6:F23" si="0">C6*E6</f>
        <v>1005.7035999999999</v>
      </c>
      <c r="H6" s="1">
        <v>1009.03</v>
      </c>
    </row>
    <row r="7" spans="1:8" ht="30">
      <c r="A7" s="4" t="s">
        <v>113</v>
      </c>
      <c r="B7" s="4" t="s">
        <v>114</v>
      </c>
      <c r="C7" s="4">
        <f t="shared" ref="C7:C23" si="1">H7/E7</f>
        <v>31.86182720645261</v>
      </c>
      <c r="D7" s="4" t="s">
        <v>26</v>
      </c>
      <c r="E7" s="4">
        <v>322.35000000000002</v>
      </c>
      <c r="F7" s="4">
        <f t="shared" si="0"/>
        <v>10270.66</v>
      </c>
      <c r="H7" s="1">
        <v>10270.66</v>
      </c>
    </row>
    <row r="8" spans="1:8" ht="135">
      <c r="A8" s="4" t="s">
        <v>115</v>
      </c>
      <c r="B8" s="4" t="s">
        <v>98</v>
      </c>
      <c r="C8" s="4">
        <v>5.86</v>
      </c>
      <c r="D8" s="4" t="s">
        <v>14</v>
      </c>
      <c r="E8" s="4">
        <v>4858.76</v>
      </c>
      <c r="F8" s="4">
        <f t="shared" si="0"/>
        <v>28472.333600000002</v>
      </c>
      <c r="H8" s="1">
        <v>28499.89</v>
      </c>
    </row>
    <row r="9" spans="1:8" ht="47.25">
      <c r="A9" s="4" t="s">
        <v>116</v>
      </c>
      <c r="B9" s="4" t="s">
        <v>117</v>
      </c>
      <c r="C9" s="4">
        <v>3.05</v>
      </c>
      <c r="D9" s="4" t="s">
        <v>14</v>
      </c>
      <c r="E9" s="4">
        <v>4975.78</v>
      </c>
      <c r="F9" s="4">
        <f>C9*E9</f>
        <v>15176.128999999999</v>
      </c>
      <c r="H9" s="1">
        <v>15211.6</v>
      </c>
    </row>
    <row r="10" spans="1:8" ht="30">
      <c r="A10" s="4" t="s">
        <v>118</v>
      </c>
      <c r="B10" s="4" t="s">
        <v>119</v>
      </c>
      <c r="C10" s="4">
        <f t="shared" si="1"/>
        <v>18.401461759331767</v>
      </c>
      <c r="D10" s="4" t="s">
        <v>26</v>
      </c>
      <c r="E10" s="4">
        <v>153.24</v>
      </c>
      <c r="F10" s="4">
        <f t="shared" si="0"/>
        <v>2819.84</v>
      </c>
      <c r="H10" s="1">
        <v>2819.84</v>
      </c>
    </row>
    <row r="11" spans="1:8" ht="60">
      <c r="A11" s="4" t="s">
        <v>120</v>
      </c>
      <c r="B11" s="4" t="s">
        <v>121</v>
      </c>
      <c r="C11" s="4">
        <f t="shared" si="1"/>
        <v>4.3998425816607636</v>
      </c>
      <c r="D11" s="4" t="s">
        <v>14</v>
      </c>
      <c r="E11" s="4">
        <v>50.82</v>
      </c>
      <c r="F11" s="4">
        <f t="shared" si="0"/>
        <v>223.6</v>
      </c>
      <c r="H11" s="1">
        <v>223.6</v>
      </c>
    </row>
    <row r="12" spans="1:8" ht="78.75">
      <c r="A12" s="4" t="s">
        <v>122</v>
      </c>
      <c r="B12" s="4" t="s">
        <v>123</v>
      </c>
      <c r="C12" s="4">
        <v>20.100000000000001</v>
      </c>
      <c r="D12" s="4" t="s">
        <v>26</v>
      </c>
      <c r="E12" s="4">
        <v>102.42</v>
      </c>
      <c r="F12" s="4">
        <f t="shared" si="0"/>
        <v>2058.6420000000003</v>
      </c>
      <c r="H12" s="1">
        <v>2056.0100000000002</v>
      </c>
    </row>
    <row r="13" spans="1:8" ht="60">
      <c r="A13" s="4" t="s">
        <v>124</v>
      </c>
      <c r="B13" s="4" t="s">
        <v>125</v>
      </c>
      <c r="C13" s="4">
        <f t="shared" si="1"/>
        <v>20.099982558646548</v>
      </c>
      <c r="D13" s="4" t="s">
        <v>26</v>
      </c>
      <c r="E13" s="4">
        <v>229.34</v>
      </c>
      <c r="F13" s="4">
        <f t="shared" si="0"/>
        <v>4609.7299999999996</v>
      </c>
      <c r="H13" s="1">
        <v>4609.7299999999996</v>
      </c>
    </row>
    <row r="14" spans="1:8" ht="45">
      <c r="A14" s="4" t="s">
        <v>126</v>
      </c>
      <c r="B14" s="4" t="s">
        <v>127</v>
      </c>
      <c r="C14" s="4">
        <f t="shared" si="1"/>
        <v>75.929364230161141</v>
      </c>
      <c r="D14" s="4" t="s">
        <v>26</v>
      </c>
      <c r="E14" s="4">
        <v>1252.3399999999999</v>
      </c>
      <c r="F14" s="4">
        <f t="shared" si="0"/>
        <v>95089.38</v>
      </c>
      <c r="H14" s="1">
        <v>95089.38</v>
      </c>
    </row>
    <row r="15" spans="1:8" ht="240">
      <c r="A15" s="4" t="s">
        <v>128</v>
      </c>
      <c r="B15" s="4" t="s">
        <v>129</v>
      </c>
      <c r="C15" s="4">
        <v>39.03</v>
      </c>
      <c r="D15" s="4" t="s">
        <v>130</v>
      </c>
      <c r="E15" s="4">
        <v>877.72</v>
      </c>
      <c r="F15" s="4">
        <f>C15*E15</f>
        <v>34257.411599999999</v>
      </c>
      <c r="H15" s="1">
        <v>34892.79</v>
      </c>
    </row>
    <row r="16" spans="1:8" ht="60">
      <c r="A16" s="4" t="s">
        <v>131</v>
      </c>
      <c r="B16" s="4" t="s">
        <v>132</v>
      </c>
      <c r="C16" s="4">
        <v>4.6500000000000004</v>
      </c>
      <c r="D16" s="4" t="s">
        <v>26</v>
      </c>
      <c r="E16" s="4">
        <v>184.61</v>
      </c>
      <c r="F16" s="4">
        <f t="shared" si="0"/>
        <v>858.43650000000014</v>
      </c>
      <c r="H16" s="1">
        <v>859.91200739999999</v>
      </c>
    </row>
    <row r="17" spans="1:8" ht="120">
      <c r="A17" s="4" t="s">
        <v>133</v>
      </c>
      <c r="B17" s="4" t="s">
        <v>134</v>
      </c>
      <c r="C17" s="4">
        <f t="shared" si="1"/>
        <v>1008.0000000000001</v>
      </c>
      <c r="D17" s="4" t="s">
        <v>135</v>
      </c>
      <c r="E17" s="4">
        <v>541.24</v>
      </c>
      <c r="F17" s="4">
        <f t="shared" si="0"/>
        <v>545569.92000000004</v>
      </c>
      <c r="H17" s="1">
        <v>545569.92000000004</v>
      </c>
    </row>
    <row r="18" spans="1:8">
      <c r="A18" s="4">
        <v>14</v>
      </c>
      <c r="B18" s="4" t="s">
        <v>35</v>
      </c>
      <c r="C18" s="4"/>
      <c r="D18" s="4"/>
      <c r="E18" s="4"/>
      <c r="F18" s="4"/>
    </row>
    <row r="19" spans="1:8">
      <c r="A19" s="4" t="s">
        <v>36</v>
      </c>
      <c r="B19" s="4" t="s">
        <v>136</v>
      </c>
      <c r="C19" s="4">
        <f t="shared" si="1"/>
        <v>4.4599995371656025</v>
      </c>
      <c r="D19" s="4" t="s">
        <v>14</v>
      </c>
      <c r="E19" s="4">
        <v>864.24</v>
      </c>
      <c r="F19" s="4">
        <f t="shared" si="0"/>
        <v>3854.51</v>
      </c>
      <c r="H19" s="1">
        <v>3854.51</v>
      </c>
    </row>
    <row r="20" spans="1:8">
      <c r="A20" s="4" t="s">
        <v>39</v>
      </c>
      <c r="B20" s="4" t="s">
        <v>137</v>
      </c>
      <c r="C20" s="4">
        <v>2.42</v>
      </c>
      <c r="D20" s="4" t="s">
        <v>14</v>
      </c>
      <c r="E20" s="4">
        <v>408.12</v>
      </c>
      <c r="F20" s="4">
        <f t="shared" si="0"/>
        <v>987.65039999999999</v>
      </c>
      <c r="H20" s="1">
        <v>990.91</v>
      </c>
    </row>
    <row r="21" spans="1:8">
      <c r="A21" s="4" t="s">
        <v>41</v>
      </c>
      <c r="B21" s="4" t="s">
        <v>138</v>
      </c>
      <c r="C21" s="4">
        <f t="shared" si="1"/>
        <v>5.2799965736556951</v>
      </c>
      <c r="D21" s="4" t="s">
        <v>14</v>
      </c>
      <c r="E21" s="4">
        <v>466.97</v>
      </c>
      <c r="F21" s="4">
        <f t="shared" si="0"/>
        <v>2465.6</v>
      </c>
      <c r="H21" s="1">
        <v>2465.6</v>
      </c>
    </row>
    <row r="22" spans="1:8">
      <c r="A22" s="4" t="s">
        <v>43</v>
      </c>
      <c r="B22" s="4" t="s">
        <v>139</v>
      </c>
      <c r="C22" s="4">
        <v>2278</v>
      </c>
      <c r="D22" s="4" t="s">
        <v>14</v>
      </c>
      <c r="E22" s="4">
        <v>776.14</v>
      </c>
      <c r="F22" s="4">
        <v>1768.05</v>
      </c>
      <c r="H22" s="1">
        <v>1768.05</v>
      </c>
    </row>
    <row r="23" spans="1:8">
      <c r="A23" s="4" t="s">
        <v>45</v>
      </c>
      <c r="B23" s="4" t="s">
        <v>70</v>
      </c>
      <c r="C23" s="19">
        <f t="shared" si="1"/>
        <v>5.2760022586109541</v>
      </c>
      <c r="D23" s="4" t="s">
        <v>14</v>
      </c>
      <c r="E23" s="4">
        <v>177.1</v>
      </c>
      <c r="F23" s="4">
        <f t="shared" si="0"/>
        <v>934.37999999999988</v>
      </c>
      <c r="H23" s="1">
        <v>934.38</v>
      </c>
    </row>
    <row r="24" spans="1:8" ht="15.75">
      <c r="A24" s="117" t="s">
        <v>47</v>
      </c>
      <c r="B24" s="117"/>
      <c r="C24" s="117"/>
      <c r="D24" s="117"/>
      <c r="E24" s="117"/>
      <c r="F24" s="18">
        <f>SUM(F5:F23)</f>
        <v>751232.71350000019</v>
      </c>
    </row>
    <row r="25" spans="1:8" ht="30">
      <c r="A25" s="6"/>
      <c r="B25" s="7"/>
      <c r="C25" s="8"/>
      <c r="D25" s="3"/>
      <c r="E25" s="4" t="s">
        <v>48</v>
      </c>
      <c r="F25" s="4">
        <f>F24*12/100</f>
        <v>90147.925620000024</v>
      </c>
    </row>
    <row r="26" spans="1:8">
      <c r="A26" s="6"/>
      <c r="B26" s="7"/>
      <c r="C26" s="8"/>
      <c r="D26" s="3"/>
      <c r="E26" s="4"/>
      <c r="F26" s="4">
        <f>F25+F24</f>
        <v>841380.63912000018</v>
      </c>
    </row>
    <row r="27" spans="1:8" ht="30">
      <c r="A27" s="6"/>
      <c r="B27" s="7"/>
      <c r="C27" s="8"/>
      <c r="D27" s="3"/>
      <c r="E27" s="4" t="s">
        <v>49</v>
      </c>
      <c r="F27" s="4">
        <f>F26*1/100</f>
        <v>8413.8063912000016</v>
      </c>
    </row>
    <row r="28" spans="1:8">
      <c r="A28" s="6"/>
      <c r="B28" s="7"/>
      <c r="C28" s="8"/>
      <c r="D28" s="3"/>
      <c r="E28" s="4" t="s">
        <v>71</v>
      </c>
      <c r="F28" s="4">
        <f>F27+F26</f>
        <v>849794.44551120023</v>
      </c>
    </row>
  </sheetData>
  <mergeCells count="4">
    <mergeCell ref="A1:F1"/>
    <mergeCell ref="A2:F2"/>
    <mergeCell ref="A3:F3"/>
    <mergeCell ref="A24:E24"/>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G16"/>
  <sheetViews>
    <sheetView workbookViewId="0">
      <selection activeCell="A3" sqref="A3:F3"/>
    </sheetView>
  </sheetViews>
  <sheetFormatPr defaultRowHeight="15"/>
  <cols>
    <col min="1" max="1" width="9.140625" style="9"/>
    <col min="2" max="2" width="42.85546875" style="10" customWidth="1"/>
    <col min="3" max="3" width="10.42578125" style="1" customWidth="1"/>
    <col min="4" max="4" width="9.140625" style="11"/>
    <col min="5" max="5" width="12.7109375" style="1" customWidth="1"/>
    <col min="6" max="6" width="16.42578125" style="12" customWidth="1"/>
    <col min="7" max="7" width="0" style="1" hidden="1" customWidth="1"/>
    <col min="8" max="16384" width="9.140625" style="1"/>
  </cols>
  <sheetData>
    <row r="1" spans="1:7" ht="18.75">
      <c r="A1" s="115" t="s">
        <v>0</v>
      </c>
      <c r="B1" s="115"/>
      <c r="C1" s="115"/>
      <c r="D1" s="115"/>
      <c r="E1" s="115"/>
      <c r="F1" s="115"/>
    </row>
    <row r="2" spans="1:7" ht="18.75">
      <c r="A2" s="115" t="s">
        <v>1</v>
      </c>
      <c r="B2" s="115"/>
      <c r="C2" s="115"/>
      <c r="D2" s="115"/>
      <c r="E2" s="115"/>
      <c r="F2" s="115"/>
    </row>
    <row r="3" spans="1:7" ht="48" customHeight="1">
      <c r="A3" s="118" t="s">
        <v>140</v>
      </c>
      <c r="B3" s="119"/>
      <c r="C3" s="119"/>
      <c r="D3" s="119"/>
      <c r="E3" s="119"/>
      <c r="F3" s="120"/>
    </row>
    <row r="4" spans="1:7">
      <c r="A4" s="2" t="s">
        <v>3</v>
      </c>
      <c r="B4" s="2" t="s">
        <v>4</v>
      </c>
      <c r="C4" s="2" t="s">
        <v>5</v>
      </c>
      <c r="D4" s="2" t="s">
        <v>6</v>
      </c>
      <c r="E4" s="2" t="s">
        <v>7</v>
      </c>
      <c r="F4" s="2" t="s">
        <v>8</v>
      </c>
    </row>
    <row r="5" spans="1:7" ht="30">
      <c r="A5" s="3">
        <v>1</v>
      </c>
      <c r="B5" s="4" t="s">
        <v>141</v>
      </c>
      <c r="C5" s="4">
        <f>G5/E5</f>
        <v>5</v>
      </c>
      <c r="D5" s="4" t="s">
        <v>142</v>
      </c>
      <c r="E5" s="4">
        <v>330.4</v>
      </c>
      <c r="F5" s="4">
        <f>C5*E5</f>
        <v>1652</v>
      </c>
      <c r="G5" s="1">
        <v>1652</v>
      </c>
    </row>
    <row r="6" spans="1:7" ht="105">
      <c r="A6" s="4" t="s">
        <v>143</v>
      </c>
      <c r="B6" s="4" t="s">
        <v>28</v>
      </c>
      <c r="C6" s="4">
        <f t="shared" ref="C6:C11" si="0">G6/E6</f>
        <v>11.330311614196168</v>
      </c>
      <c r="D6" s="4" t="s">
        <v>11</v>
      </c>
      <c r="E6" s="4">
        <v>6092.63</v>
      </c>
      <c r="F6" s="4">
        <f t="shared" ref="F6:F8" si="1">C6*E6</f>
        <v>69031.39645</v>
      </c>
      <c r="G6" s="1">
        <v>69031.39645</v>
      </c>
    </row>
    <row r="7" spans="1:7" ht="120">
      <c r="A7" s="4" t="s">
        <v>144</v>
      </c>
      <c r="B7" s="4" t="s">
        <v>30</v>
      </c>
      <c r="C7" s="4">
        <f t="shared" si="0"/>
        <v>0.89999999999999991</v>
      </c>
      <c r="D7" s="4" t="s">
        <v>102</v>
      </c>
      <c r="E7" s="4">
        <v>77259.94</v>
      </c>
      <c r="F7" s="4">
        <f t="shared" si="1"/>
        <v>69533.945999999996</v>
      </c>
      <c r="G7" s="1">
        <v>69533.945999999996</v>
      </c>
    </row>
    <row r="8" spans="1:7" ht="45">
      <c r="A8" s="4" t="s">
        <v>108</v>
      </c>
      <c r="B8" s="4" t="s">
        <v>33</v>
      </c>
      <c r="C8" s="4">
        <f t="shared" si="0"/>
        <v>37.171003715941708</v>
      </c>
      <c r="D8" s="4" t="s">
        <v>34</v>
      </c>
      <c r="E8" s="4">
        <v>184.61</v>
      </c>
      <c r="F8" s="4">
        <f t="shared" si="1"/>
        <v>6862.1389959999997</v>
      </c>
      <c r="G8" s="1">
        <v>6862.1389959999997</v>
      </c>
    </row>
    <row r="9" spans="1:7">
      <c r="A9" s="3">
        <v>5</v>
      </c>
      <c r="B9" s="2" t="s">
        <v>60</v>
      </c>
      <c r="C9" s="4"/>
      <c r="D9" s="2"/>
      <c r="E9" s="2"/>
      <c r="F9" s="20"/>
    </row>
    <row r="10" spans="1:7">
      <c r="A10" s="4" t="s">
        <v>61</v>
      </c>
      <c r="B10" s="4" t="s">
        <v>62</v>
      </c>
      <c r="C10" s="4">
        <f t="shared" si="0"/>
        <v>4.8600000000000003</v>
      </c>
      <c r="D10" s="4" t="s">
        <v>11</v>
      </c>
      <c r="E10" s="4">
        <v>864.24</v>
      </c>
      <c r="F10" s="4">
        <f t="shared" ref="F10:F11" si="2">C10*E10</f>
        <v>4200.2064</v>
      </c>
      <c r="G10" s="1">
        <v>4200.2064</v>
      </c>
    </row>
    <row r="11" spans="1:7">
      <c r="A11" s="6" t="s">
        <v>63</v>
      </c>
      <c r="B11" s="4" t="s">
        <v>68</v>
      </c>
      <c r="C11" s="4">
        <f t="shared" si="0"/>
        <v>9.7299999999999986</v>
      </c>
      <c r="D11" s="4" t="s">
        <v>11</v>
      </c>
      <c r="E11" s="4">
        <v>466.97</v>
      </c>
      <c r="F11" s="4">
        <f t="shared" si="2"/>
        <v>4543.6180999999997</v>
      </c>
      <c r="G11" s="1">
        <v>4543.6180999999997</v>
      </c>
    </row>
    <row r="12" spans="1:7">
      <c r="A12" s="2"/>
      <c r="B12" s="2"/>
      <c r="C12" s="2"/>
      <c r="D12" s="2"/>
      <c r="E12" s="4" t="s">
        <v>71</v>
      </c>
      <c r="F12" s="4">
        <f>SUM(F5:F11)</f>
        <v>155823.30594599998</v>
      </c>
    </row>
    <row r="13" spans="1:7">
      <c r="A13" s="6"/>
      <c r="B13" s="7"/>
      <c r="C13" s="8"/>
      <c r="D13" s="3"/>
      <c r="E13" s="4" t="s">
        <v>48</v>
      </c>
      <c r="F13" s="4">
        <f>F12*12/100</f>
        <v>18698.796713519998</v>
      </c>
    </row>
    <row r="14" spans="1:7">
      <c r="A14" s="6"/>
      <c r="B14" s="7"/>
      <c r="C14" s="8"/>
      <c r="D14" s="3"/>
      <c r="E14" s="4"/>
      <c r="F14" s="4">
        <f>F13+F12</f>
        <v>174522.10265951997</v>
      </c>
    </row>
    <row r="15" spans="1:7">
      <c r="A15" s="6"/>
      <c r="B15" s="7"/>
      <c r="C15" s="8"/>
      <c r="D15" s="3"/>
      <c r="E15" s="4" t="s">
        <v>49</v>
      </c>
      <c r="F15" s="4">
        <f>F14*1/100</f>
        <v>1745.2210265951996</v>
      </c>
    </row>
    <row r="16" spans="1:7">
      <c r="A16" s="6"/>
      <c r="B16" s="7"/>
      <c r="C16" s="8"/>
      <c r="D16" s="3"/>
      <c r="E16" s="4" t="s">
        <v>71</v>
      </c>
      <c r="F16" s="4">
        <f>F15+F14</f>
        <v>176267.32368611515</v>
      </c>
    </row>
  </sheetData>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G25"/>
  <sheetViews>
    <sheetView workbookViewId="0">
      <selection activeCell="A3" sqref="A3:F3"/>
    </sheetView>
  </sheetViews>
  <sheetFormatPr defaultRowHeight="15"/>
  <cols>
    <col min="1" max="1" width="9.140625" style="9"/>
    <col min="2" max="2" width="45.28515625" style="10" customWidth="1"/>
    <col min="3" max="3" width="10.140625" style="1" customWidth="1"/>
    <col min="4" max="4" width="9.140625" style="11"/>
    <col min="5" max="5" width="9.7109375" style="1" bestFit="1" customWidth="1"/>
    <col min="6" max="6" width="16.42578125" style="12" customWidth="1"/>
    <col min="7" max="7" width="9.140625" style="1" hidden="1" customWidth="1"/>
    <col min="8" max="8" width="13" style="1" customWidth="1"/>
    <col min="9" max="16384" width="9.140625" style="1"/>
  </cols>
  <sheetData>
    <row r="1" spans="1:7" ht="18.75">
      <c r="A1" s="115" t="s">
        <v>0</v>
      </c>
      <c r="B1" s="115"/>
      <c r="C1" s="115"/>
      <c r="D1" s="115"/>
      <c r="E1" s="115"/>
      <c r="F1" s="115"/>
    </row>
    <row r="2" spans="1:7" ht="18.75">
      <c r="A2" s="115" t="s">
        <v>1</v>
      </c>
      <c r="B2" s="115"/>
      <c r="C2" s="115"/>
      <c r="D2" s="115"/>
      <c r="E2" s="115"/>
      <c r="F2" s="115"/>
    </row>
    <row r="3" spans="1:7" ht="64.5" customHeight="1">
      <c r="A3" s="116" t="s">
        <v>145</v>
      </c>
      <c r="B3" s="116"/>
      <c r="C3" s="116"/>
      <c r="D3" s="116"/>
      <c r="E3" s="116"/>
      <c r="F3" s="116"/>
    </row>
    <row r="4" spans="1:7">
      <c r="A4" s="2" t="s">
        <v>3</v>
      </c>
      <c r="B4" s="2" t="s">
        <v>4</v>
      </c>
      <c r="C4" s="2" t="s">
        <v>5</v>
      </c>
      <c r="D4" s="2" t="s">
        <v>6</v>
      </c>
      <c r="E4" s="2" t="s">
        <v>7</v>
      </c>
      <c r="F4" s="2" t="s">
        <v>8</v>
      </c>
    </row>
    <row r="5" spans="1:7" ht="30">
      <c r="A5" s="3">
        <v>1</v>
      </c>
      <c r="B5" s="4" t="s">
        <v>141</v>
      </c>
      <c r="C5" s="2">
        <f>G5/E5</f>
        <v>5</v>
      </c>
      <c r="D5" s="4" t="s">
        <v>142</v>
      </c>
      <c r="E5" s="4">
        <v>330.4</v>
      </c>
      <c r="F5" s="20">
        <f>C5*E5</f>
        <v>1652</v>
      </c>
      <c r="G5" s="1">
        <v>1652</v>
      </c>
    </row>
    <row r="6" spans="1:7" ht="30">
      <c r="A6" s="4" t="s">
        <v>146</v>
      </c>
      <c r="B6" s="4" t="s">
        <v>147</v>
      </c>
      <c r="C6" s="20">
        <f t="shared" ref="C6:C20" si="0">G6/E6</f>
        <v>4.2077393768704701</v>
      </c>
      <c r="D6" s="4" t="s">
        <v>14</v>
      </c>
      <c r="E6" s="4">
        <v>878.79</v>
      </c>
      <c r="F6" s="20">
        <f t="shared" ref="F6:F20" si="1">C6*E6</f>
        <v>3697.7192870000003</v>
      </c>
      <c r="G6" s="1">
        <v>3697.7192869999999</v>
      </c>
    </row>
    <row r="7" spans="1:7" ht="30">
      <c r="A7" s="4" t="s">
        <v>148</v>
      </c>
      <c r="B7" s="4" t="s">
        <v>84</v>
      </c>
      <c r="C7" s="20">
        <f t="shared" si="0"/>
        <v>5.3257790373107348</v>
      </c>
      <c r="D7" s="4" t="s">
        <v>14</v>
      </c>
      <c r="E7" s="4">
        <v>497.98</v>
      </c>
      <c r="F7" s="20">
        <f t="shared" si="1"/>
        <v>2652.131445</v>
      </c>
      <c r="G7" s="1">
        <v>2652.131445</v>
      </c>
    </row>
    <row r="8" spans="1:7" ht="120">
      <c r="A8" s="13" t="s">
        <v>149</v>
      </c>
      <c r="B8" s="4" t="s">
        <v>13</v>
      </c>
      <c r="C8" s="20">
        <f t="shared" si="0"/>
        <v>64.283569403276132</v>
      </c>
      <c r="D8" s="3" t="s">
        <v>11</v>
      </c>
      <c r="E8" s="5">
        <v>153.84</v>
      </c>
      <c r="F8" s="20">
        <f t="shared" si="1"/>
        <v>9889.384317</v>
      </c>
      <c r="G8" s="1">
        <v>9889.384317</v>
      </c>
    </row>
    <row r="9" spans="1:7" ht="105">
      <c r="A9" s="13" t="s">
        <v>150</v>
      </c>
      <c r="B9" s="4" t="s">
        <v>54</v>
      </c>
      <c r="C9" s="20">
        <f t="shared" si="0"/>
        <v>5.8215297439722793</v>
      </c>
      <c r="D9" s="4" t="s">
        <v>11</v>
      </c>
      <c r="E9" s="4">
        <v>415.58</v>
      </c>
      <c r="F9" s="20">
        <f t="shared" si="1"/>
        <v>2419.3113309999999</v>
      </c>
      <c r="G9" s="1">
        <v>2419.3113309999999</v>
      </c>
    </row>
    <row r="10" spans="1:7" ht="90">
      <c r="A10" s="13" t="s">
        <v>151</v>
      </c>
      <c r="B10" s="4" t="s">
        <v>56</v>
      </c>
      <c r="C10" s="20">
        <f t="shared" si="0"/>
        <v>9.7801699718621844</v>
      </c>
      <c r="D10" s="4" t="s">
        <v>11</v>
      </c>
      <c r="E10" s="4">
        <v>1336.28</v>
      </c>
      <c r="F10" s="20">
        <f t="shared" si="1"/>
        <v>13069.045529999999</v>
      </c>
      <c r="G10" s="1">
        <v>13069.045529999999</v>
      </c>
    </row>
    <row r="11" spans="1:7" ht="60">
      <c r="A11" s="13" t="s">
        <v>152</v>
      </c>
      <c r="B11" s="4" t="s">
        <v>153</v>
      </c>
      <c r="C11" s="20">
        <f t="shared" si="0"/>
        <v>28.810198303793126</v>
      </c>
      <c r="D11" s="4" t="s">
        <v>11</v>
      </c>
      <c r="E11" s="4">
        <v>5891.97</v>
      </c>
      <c r="F11" s="20">
        <f t="shared" si="1"/>
        <v>169748.8241</v>
      </c>
      <c r="G11" s="1">
        <v>169748.8241</v>
      </c>
    </row>
    <row r="12" spans="1:7" ht="90">
      <c r="A12" s="13" t="s">
        <v>154</v>
      </c>
      <c r="B12" s="4" t="s">
        <v>28</v>
      </c>
      <c r="C12" s="20">
        <f t="shared" si="0"/>
        <v>11.643059489908298</v>
      </c>
      <c r="D12" s="3" t="s">
        <v>11</v>
      </c>
      <c r="E12" s="5">
        <v>6092.63</v>
      </c>
      <c r="F12" s="20">
        <f t="shared" si="1"/>
        <v>70936.853539999996</v>
      </c>
      <c r="G12" s="1">
        <v>70936.853539999996</v>
      </c>
    </row>
    <row r="13" spans="1:7" ht="120">
      <c r="A13" s="4" t="s">
        <v>155</v>
      </c>
      <c r="B13" s="4" t="s">
        <v>30</v>
      </c>
      <c r="C13" s="20">
        <f t="shared" si="0"/>
        <v>3.9270000002588663</v>
      </c>
      <c r="D13" s="4" t="s">
        <v>102</v>
      </c>
      <c r="E13" s="4">
        <v>77259.94</v>
      </c>
      <c r="F13" s="20">
        <f t="shared" si="1"/>
        <v>303399.7844</v>
      </c>
      <c r="G13" s="1">
        <v>303399.7844</v>
      </c>
    </row>
    <row r="14" spans="1:7" ht="45">
      <c r="A14" s="4" t="s">
        <v>32</v>
      </c>
      <c r="B14" s="4" t="s">
        <v>33</v>
      </c>
      <c r="C14" s="20">
        <f t="shared" si="0"/>
        <v>262.82527880396509</v>
      </c>
      <c r="D14" s="4" t="s">
        <v>34</v>
      </c>
      <c r="E14" s="4">
        <v>184.61</v>
      </c>
      <c r="F14" s="20">
        <f t="shared" si="1"/>
        <v>48520.174719999995</v>
      </c>
      <c r="G14" s="1">
        <v>48520.174720000003</v>
      </c>
    </row>
    <row r="15" spans="1:7">
      <c r="A15" s="6">
        <v>11</v>
      </c>
      <c r="B15" s="7" t="s">
        <v>60</v>
      </c>
      <c r="C15" s="20"/>
      <c r="D15" s="3"/>
      <c r="E15" s="8"/>
      <c r="F15" s="20"/>
    </row>
    <row r="16" spans="1:7">
      <c r="A16" s="4" t="s">
        <v>61</v>
      </c>
      <c r="B16" s="4" t="s">
        <v>62</v>
      </c>
      <c r="C16" s="20">
        <f t="shared" si="0"/>
        <v>17.350000000000001</v>
      </c>
      <c r="D16" s="4" t="s">
        <v>11</v>
      </c>
      <c r="E16" s="4">
        <v>864.24</v>
      </c>
      <c r="F16" s="20">
        <f t="shared" si="1"/>
        <v>14994.564000000002</v>
      </c>
      <c r="G16" s="1">
        <v>14994.564</v>
      </c>
    </row>
    <row r="17" spans="1:7">
      <c r="A17" s="4" t="s">
        <v>63</v>
      </c>
      <c r="B17" s="4" t="s">
        <v>64</v>
      </c>
      <c r="C17" s="20">
        <f t="shared" si="0"/>
        <v>5.8182892416225753</v>
      </c>
      <c r="D17" s="4" t="s">
        <v>11</v>
      </c>
      <c r="E17" s="4">
        <v>408.24</v>
      </c>
      <c r="F17" s="20">
        <f t="shared" si="1"/>
        <v>2375.2584000000002</v>
      </c>
      <c r="G17" s="1">
        <v>2375.2584000000002</v>
      </c>
    </row>
    <row r="18" spans="1:7">
      <c r="A18" s="4" t="s">
        <v>65</v>
      </c>
      <c r="B18" s="4" t="s">
        <v>66</v>
      </c>
      <c r="C18" s="20">
        <f t="shared" si="0"/>
        <v>9.7799999999999994</v>
      </c>
      <c r="D18" s="4" t="s">
        <v>11</v>
      </c>
      <c r="E18" s="4">
        <v>788.88</v>
      </c>
      <c r="F18" s="20">
        <f t="shared" si="1"/>
        <v>7715.2463999999991</v>
      </c>
      <c r="G18" s="1">
        <v>7715.2464</v>
      </c>
    </row>
    <row r="19" spans="1:7">
      <c r="A19" s="4" t="s">
        <v>67</v>
      </c>
      <c r="B19" s="4" t="s">
        <v>68</v>
      </c>
      <c r="C19" s="20">
        <f t="shared" si="0"/>
        <v>34.71</v>
      </c>
      <c r="D19" s="4" t="s">
        <v>11</v>
      </c>
      <c r="E19" s="4">
        <v>466.97</v>
      </c>
      <c r="F19" s="20">
        <f t="shared" si="1"/>
        <v>16208.528700000001</v>
      </c>
      <c r="G19" s="1">
        <v>16208.528700000001</v>
      </c>
    </row>
    <row r="20" spans="1:7">
      <c r="A20" s="4" t="s">
        <v>69</v>
      </c>
      <c r="B20" s="4" t="s">
        <v>70</v>
      </c>
      <c r="C20" s="20">
        <f t="shared" si="0"/>
        <v>230.85000000000002</v>
      </c>
      <c r="D20" s="4" t="s">
        <v>11</v>
      </c>
      <c r="E20" s="4">
        <v>177.1</v>
      </c>
      <c r="F20" s="20">
        <f t="shared" si="1"/>
        <v>40883.535000000003</v>
      </c>
      <c r="G20" s="1">
        <v>40883.535000000003</v>
      </c>
    </row>
    <row r="21" spans="1:7">
      <c r="A21" s="6"/>
      <c r="B21" s="7"/>
      <c r="C21" s="8"/>
      <c r="D21" s="3"/>
      <c r="E21" s="8" t="s">
        <v>71</v>
      </c>
      <c r="F21" s="20">
        <f>SUM(F5:F20)</f>
        <v>708162.36117000005</v>
      </c>
    </row>
    <row r="22" spans="1:7" ht="30">
      <c r="A22" s="6"/>
      <c r="B22" s="7"/>
      <c r="C22" s="8"/>
      <c r="D22" s="3"/>
      <c r="E22" s="4" t="s">
        <v>48</v>
      </c>
      <c r="F22" s="20">
        <f>F21*12/100</f>
        <v>84979.483340400009</v>
      </c>
    </row>
    <row r="23" spans="1:7">
      <c r="A23" s="6"/>
      <c r="B23" s="7"/>
      <c r="C23" s="8"/>
      <c r="D23" s="3"/>
      <c r="E23" s="4"/>
      <c r="F23" s="20">
        <f>F22+F21</f>
        <v>793141.84451040009</v>
      </c>
    </row>
    <row r="24" spans="1:7" ht="30">
      <c r="A24" s="6"/>
      <c r="B24" s="7"/>
      <c r="C24" s="8"/>
      <c r="D24" s="3"/>
      <c r="E24" s="4" t="s">
        <v>49</v>
      </c>
      <c r="F24" s="20">
        <f>F23*1/100</f>
        <v>7931.418445104001</v>
      </c>
    </row>
    <row r="25" spans="1:7">
      <c r="A25" s="6"/>
      <c r="B25" s="7"/>
      <c r="C25" s="8"/>
      <c r="D25" s="3"/>
      <c r="E25" s="4" t="s">
        <v>50</v>
      </c>
      <c r="F25" s="20">
        <f>F24+F23</f>
        <v>801073.26295550412</v>
      </c>
    </row>
  </sheetData>
  <mergeCells count="3">
    <mergeCell ref="A1:F1"/>
    <mergeCell ref="A2:F2"/>
    <mergeCell ref="A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21"/>
  <sheetViews>
    <sheetView workbookViewId="0">
      <selection activeCell="B3" sqref="B3:F3"/>
    </sheetView>
  </sheetViews>
  <sheetFormatPr defaultRowHeight="15"/>
  <cols>
    <col min="2" max="2" width="38.42578125" customWidth="1"/>
    <col min="3" max="3" width="13.28515625" customWidth="1"/>
    <col min="4" max="5" width="12.28515625" customWidth="1"/>
    <col min="6" max="6" width="16" customWidth="1"/>
  </cols>
  <sheetData>
    <row r="1" spans="1:6" ht="46.9" customHeight="1">
      <c r="A1" s="98"/>
      <c r="B1" s="127" t="s">
        <v>0</v>
      </c>
      <c r="C1" s="127"/>
      <c r="D1" s="127"/>
      <c r="E1" s="127"/>
      <c r="F1" s="127"/>
    </row>
    <row r="2" spans="1:6" ht="30.6" customHeight="1">
      <c r="A2" s="98"/>
      <c r="B2" s="128" t="s">
        <v>209</v>
      </c>
      <c r="C2" s="129"/>
      <c r="D2" s="129"/>
      <c r="E2" s="129"/>
      <c r="F2" s="130"/>
    </row>
    <row r="3" spans="1:6" ht="38.450000000000003" customHeight="1">
      <c r="A3" s="98"/>
      <c r="B3" s="131" t="s">
        <v>257</v>
      </c>
      <c r="C3" s="131"/>
      <c r="D3" s="131"/>
      <c r="E3" s="131"/>
      <c r="F3" s="131"/>
    </row>
    <row r="4" spans="1:6" ht="23.45" customHeight="1">
      <c r="A4" s="37" t="s">
        <v>3</v>
      </c>
      <c r="B4" s="37" t="s">
        <v>4</v>
      </c>
      <c r="C4" s="37" t="s">
        <v>5</v>
      </c>
      <c r="D4" s="37" t="s">
        <v>6</v>
      </c>
      <c r="E4" s="37" t="s">
        <v>7</v>
      </c>
      <c r="F4" s="37" t="s">
        <v>8</v>
      </c>
    </row>
    <row r="5" spans="1:6" ht="178.15" customHeight="1">
      <c r="A5" s="99" t="s">
        <v>258</v>
      </c>
      <c r="B5" s="38" t="s">
        <v>111</v>
      </c>
      <c r="C5" s="100">
        <f>[1]Estimate!G9</f>
        <v>125.41</v>
      </c>
      <c r="D5" s="101" t="str">
        <f>[1]Estimate!H9</f>
        <v>m3</v>
      </c>
      <c r="E5" s="101">
        <f>[1]Estimate!I9</f>
        <v>153.84</v>
      </c>
      <c r="F5" s="100">
        <f>ROUND(C5*E5,2)</f>
        <v>19293.07</v>
      </c>
    </row>
    <row r="6" spans="1:6" ht="111.6" customHeight="1">
      <c r="A6" s="37" t="s">
        <v>259</v>
      </c>
      <c r="B6" s="38" t="s">
        <v>17</v>
      </c>
      <c r="C6" s="20">
        <f>[1]Estimate!G14</f>
        <v>40.46</v>
      </c>
      <c r="D6" s="101" t="str">
        <f>[1]Estimate!H14</f>
        <v>m3</v>
      </c>
      <c r="E6" s="2">
        <f>[1]Estimate!I14</f>
        <v>415.58</v>
      </c>
      <c r="F6" s="100">
        <f t="shared" ref="F6:F15" si="0">ROUND(C6*E6,2)</f>
        <v>16814.37</v>
      </c>
    </row>
    <row r="7" spans="1:6" ht="97.9" customHeight="1">
      <c r="A7" s="37" t="s">
        <v>260</v>
      </c>
      <c r="B7" s="38" t="s">
        <v>19</v>
      </c>
      <c r="C7" s="20">
        <f>[1]Estimate!G19</f>
        <v>67.319999999999993</v>
      </c>
      <c r="D7" s="2" t="str">
        <f>[1]Estimate!H19</f>
        <v>m3</v>
      </c>
      <c r="E7" s="2">
        <f>[1]Estimate!I19</f>
        <v>1438.96</v>
      </c>
      <c r="F7" s="100">
        <f t="shared" si="0"/>
        <v>96870.79</v>
      </c>
    </row>
    <row r="8" spans="1:6" ht="92.45" customHeight="1">
      <c r="A8" s="37" t="s">
        <v>261</v>
      </c>
      <c r="B8" s="38" t="s">
        <v>262</v>
      </c>
      <c r="C8" s="20">
        <f>[1]Estimate!G23</f>
        <v>67.430000000000007</v>
      </c>
      <c r="D8" s="2" t="str">
        <f>D7</f>
        <v>m3</v>
      </c>
      <c r="E8" s="20">
        <f>[1]Estimate!I23</f>
        <v>4858.76</v>
      </c>
      <c r="F8" s="100">
        <f t="shared" si="0"/>
        <v>327626.19</v>
      </c>
    </row>
    <row r="9" spans="1:6" ht="71.45" customHeight="1">
      <c r="A9" s="27" t="s">
        <v>263</v>
      </c>
      <c r="B9" s="102" t="s">
        <v>264</v>
      </c>
      <c r="C9" s="20">
        <f>[1]Estimate!G27</f>
        <v>44.25</v>
      </c>
      <c r="D9" s="2" t="str">
        <f>D8</f>
        <v>m3</v>
      </c>
      <c r="E9" s="2">
        <f>[1]Estimate!I27</f>
        <v>184.61</v>
      </c>
      <c r="F9" s="100">
        <f t="shared" si="0"/>
        <v>8168.99</v>
      </c>
    </row>
    <row r="10" spans="1:6">
      <c r="A10" s="103">
        <v>5</v>
      </c>
      <c r="B10" s="104" t="s">
        <v>35</v>
      </c>
      <c r="C10" s="105"/>
      <c r="D10" s="105"/>
      <c r="E10" s="105"/>
      <c r="F10" s="100">
        <f t="shared" si="0"/>
        <v>0</v>
      </c>
    </row>
    <row r="11" spans="1:6" ht="15.75">
      <c r="A11" s="106" t="s">
        <v>36</v>
      </c>
      <c r="B11" s="38" t="s">
        <v>265</v>
      </c>
      <c r="C11" s="20">
        <f>[1]Estimate!G29</f>
        <v>28.994900000000001</v>
      </c>
      <c r="D11" s="107" t="s">
        <v>266</v>
      </c>
      <c r="E11" s="8">
        <v>893.67</v>
      </c>
      <c r="F11" s="100">
        <f t="shared" si="0"/>
        <v>25911.87</v>
      </c>
    </row>
    <row r="12" spans="1:6" ht="15.75">
      <c r="A12" s="105" t="s">
        <v>39</v>
      </c>
      <c r="B12" s="38" t="s">
        <v>267</v>
      </c>
      <c r="C12" s="20">
        <f>[1]Estimate!G30</f>
        <v>40.46</v>
      </c>
      <c r="D12" s="107" t="s">
        <v>266</v>
      </c>
      <c r="E12" s="8">
        <v>378.69</v>
      </c>
      <c r="F12" s="100">
        <f t="shared" si="0"/>
        <v>15321.8</v>
      </c>
    </row>
    <row r="13" spans="1:6" ht="15.75">
      <c r="A13" s="105" t="s">
        <v>41</v>
      </c>
      <c r="B13" s="38" t="s">
        <v>268</v>
      </c>
      <c r="C13" s="20">
        <f>[1]Estimate!G31</f>
        <v>67.319999999999993</v>
      </c>
      <c r="D13" s="107" t="s">
        <v>266</v>
      </c>
      <c r="E13" s="8">
        <v>819.59</v>
      </c>
      <c r="F13" s="100">
        <f t="shared" si="0"/>
        <v>55174.8</v>
      </c>
    </row>
    <row r="14" spans="1:6" ht="15.75">
      <c r="A14" s="105" t="s">
        <v>43</v>
      </c>
      <c r="B14" s="38" t="s">
        <v>269</v>
      </c>
      <c r="C14" s="20">
        <f>[1]Material!G6</f>
        <v>57.989800000000002</v>
      </c>
      <c r="D14" s="107" t="s">
        <v>266</v>
      </c>
      <c r="E14" s="5">
        <f>[1]Estimate!I32</f>
        <v>496.4</v>
      </c>
      <c r="F14" s="100">
        <f t="shared" si="0"/>
        <v>28786.14</v>
      </c>
    </row>
    <row r="15" spans="1:6" ht="15.75">
      <c r="A15" s="105" t="s">
        <v>45</v>
      </c>
      <c r="B15" s="38" t="s">
        <v>70</v>
      </c>
      <c r="C15" s="20">
        <f>[1]Estimate!G33</f>
        <v>125.41</v>
      </c>
      <c r="D15" s="107" t="s">
        <v>266</v>
      </c>
      <c r="E15" s="8">
        <v>177.1</v>
      </c>
      <c r="F15" s="100">
        <f t="shared" si="0"/>
        <v>22210.11</v>
      </c>
    </row>
    <row r="16" spans="1:6" ht="16.149999999999999" customHeight="1">
      <c r="A16" s="108"/>
      <c r="B16" s="108"/>
      <c r="C16" s="108"/>
      <c r="D16" s="108"/>
      <c r="E16" s="109" t="s">
        <v>47</v>
      </c>
      <c r="F16" s="100">
        <f>SUM(F5:F15)</f>
        <v>616178.13</v>
      </c>
    </row>
    <row r="17" spans="1:6" ht="16.149999999999999" customHeight="1">
      <c r="A17" s="110"/>
      <c r="B17" s="132" t="s">
        <v>230</v>
      </c>
      <c r="C17" s="132"/>
      <c r="D17" s="132"/>
      <c r="E17" s="133"/>
      <c r="F17" s="100">
        <f>F16*12%</f>
        <v>73941.375599999999</v>
      </c>
    </row>
    <row r="18" spans="1:6" ht="16.899999999999999" customHeight="1">
      <c r="A18" s="110"/>
      <c r="B18" s="132" t="s">
        <v>47</v>
      </c>
      <c r="C18" s="132"/>
      <c r="D18" s="132"/>
      <c r="E18" s="133"/>
      <c r="F18" s="100">
        <f>F16+F17</f>
        <v>690119.50560000003</v>
      </c>
    </row>
    <row r="19" spans="1:6" ht="15.6" customHeight="1">
      <c r="A19" s="134" t="s">
        <v>270</v>
      </c>
      <c r="B19" s="132"/>
      <c r="C19" s="132"/>
      <c r="D19" s="132"/>
      <c r="E19" s="133"/>
      <c r="F19" s="100">
        <f>F18*1%</f>
        <v>6901.1950560000005</v>
      </c>
    </row>
    <row r="20" spans="1:6" ht="15.6" customHeight="1">
      <c r="A20" s="121" t="s">
        <v>271</v>
      </c>
      <c r="B20" s="122"/>
      <c r="C20" s="122"/>
      <c r="D20" s="122"/>
      <c r="E20" s="123"/>
      <c r="F20" s="100">
        <f>F18+F19</f>
        <v>697020.70065600006</v>
      </c>
    </row>
    <row r="21" spans="1:6" ht="16.899999999999999" customHeight="1">
      <c r="A21" s="124" t="s">
        <v>272</v>
      </c>
      <c r="B21" s="125"/>
      <c r="C21" s="125"/>
      <c r="D21" s="125"/>
      <c r="E21" s="126"/>
      <c r="F21" s="100">
        <f>F20</f>
        <v>697020.70065600006</v>
      </c>
    </row>
  </sheetData>
  <mergeCells count="8">
    <mergeCell ref="A20:E20"/>
    <mergeCell ref="A21:E21"/>
    <mergeCell ref="B1:F1"/>
    <mergeCell ref="B2:F2"/>
    <mergeCell ref="B3:F3"/>
    <mergeCell ref="B17:E17"/>
    <mergeCell ref="B18:E18"/>
    <mergeCell ref="A19:E19"/>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dimension ref="A1:F21"/>
  <sheetViews>
    <sheetView workbookViewId="0">
      <selection activeCell="B3" sqref="B3:F3"/>
    </sheetView>
  </sheetViews>
  <sheetFormatPr defaultRowHeight="15"/>
  <cols>
    <col min="1" max="1" width="11.28515625" customWidth="1"/>
    <col min="2" max="2" width="40.7109375" customWidth="1"/>
    <col min="3" max="3" width="15.28515625" customWidth="1"/>
    <col min="4" max="4" width="15.85546875" customWidth="1"/>
    <col min="5" max="5" width="17.7109375" customWidth="1"/>
    <col min="6" max="6" width="23.7109375" customWidth="1"/>
  </cols>
  <sheetData>
    <row r="1" spans="1:6" ht="49.15" customHeight="1">
      <c r="A1" s="98"/>
      <c r="B1" s="127" t="s">
        <v>0</v>
      </c>
      <c r="C1" s="127"/>
      <c r="D1" s="127"/>
      <c r="E1" s="127"/>
      <c r="F1" s="127"/>
    </row>
    <row r="2" spans="1:6" ht="28.9" customHeight="1">
      <c r="A2" s="98"/>
      <c r="B2" s="128" t="s">
        <v>209</v>
      </c>
      <c r="C2" s="129"/>
      <c r="D2" s="129"/>
      <c r="E2" s="129"/>
      <c r="F2" s="130"/>
    </row>
    <row r="3" spans="1:6" ht="48" customHeight="1">
      <c r="A3" s="98"/>
      <c r="B3" s="135" t="s">
        <v>275</v>
      </c>
      <c r="C3" s="135"/>
      <c r="D3" s="135"/>
      <c r="E3" s="135"/>
      <c r="F3" s="135"/>
    </row>
    <row r="4" spans="1:6" ht="39.6" customHeight="1">
      <c r="A4" s="37" t="s">
        <v>3</v>
      </c>
      <c r="B4" s="37" t="s">
        <v>4</v>
      </c>
      <c r="C4" s="37" t="s">
        <v>5</v>
      </c>
      <c r="D4" s="37" t="s">
        <v>6</v>
      </c>
      <c r="E4" s="37" t="s">
        <v>7</v>
      </c>
      <c r="F4" s="37" t="s">
        <v>8</v>
      </c>
    </row>
    <row r="5" spans="1:6" ht="154.9" customHeight="1">
      <c r="A5" s="99" t="s">
        <v>258</v>
      </c>
      <c r="B5" s="38" t="s">
        <v>111</v>
      </c>
      <c r="C5" s="100">
        <f>[2]Estimate!G9</f>
        <v>43.9</v>
      </c>
      <c r="D5" s="101" t="str">
        <f>[2]Estimate!H9</f>
        <v>m3</v>
      </c>
      <c r="E5" s="101">
        <f>[2]Estimate!I9</f>
        <v>153.84</v>
      </c>
      <c r="F5" s="100">
        <f>ROUND(C5*E5,2)</f>
        <v>6753.58</v>
      </c>
    </row>
    <row r="6" spans="1:6" ht="100.15" customHeight="1">
      <c r="A6" s="37" t="s">
        <v>276</v>
      </c>
      <c r="B6" s="38" t="s">
        <v>17</v>
      </c>
      <c r="C6" s="20">
        <f>[2]Estimate!G14</f>
        <v>14.16</v>
      </c>
      <c r="D6" s="2" t="str">
        <f>[2]Estimate!H14</f>
        <v>m3</v>
      </c>
      <c r="E6" s="2">
        <f>[2]Estimate!I14</f>
        <v>415.58</v>
      </c>
      <c r="F6" s="100">
        <f t="shared" ref="F6:F10" si="0">ROUND(C6*E6,2)</f>
        <v>5884.61</v>
      </c>
    </row>
    <row r="7" spans="1:6" ht="76.5">
      <c r="A7" s="37" t="s">
        <v>260</v>
      </c>
      <c r="B7" s="38" t="s">
        <v>19</v>
      </c>
      <c r="C7" s="20">
        <f>[2]Estimate!G19</f>
        <v>23.56</v>
      </c>
      <c r="D7" s="2" t="str">
        <f>D6</f>
        <v>m3</v>
      </c>
      <c r="E7" s="2">
        <f>[2]Estimate!I19</f>
        <v>1438.96</v>
      </c>
      <c r="F7" s="100">
        <f>ROUND(C7*E7,2)</f>
        <v>33901.9</v>
      </c>
    </row>
    <row r="8" spans="1:6" ht="93.6" customHeight="1">
      <c r="A8" s="37" t="s">
        <v>261</v>
      </c>
      <c r="B8" s="38" t="s">
        <v>262</v>
      </c>
      <c r="C8" s="20">
        <f>[2]Estimate!G23</f>
        <v>23.6</v>
      </c>
      <c r="D8" s="2" t="str">
        <f>D7</f>
        <v>m3</v>
      </c>
      <c r="E8" s="20">
        <f>[2]Estimate!I23</f>
        <v>4858.76</v>
      </c>
      <c r="F8" s="100">
        <f t="shared" si="0"/>
        <v>114666.74</v>
      </c>
    </row>
    <row r="9" spans="1:6" ht="66.599999999999994" customHeight="1">
      <c r="A9" s="27" t="s">
        <v>263</v>
      </c>
      <c r="B9" s="102" t="s">
        <v>264</v>
      </c>
      <c r="C9" s="20">
        <f>[2]Estimate!G27</f>
        <v>15.49</v>
      </c>
      <c r="D9" s="2" t="str">
        <f>D8</f>
        <v>m3</v>
      </c>
      <c r="E9" s="2">
        <f>[2]Estimate!I27</f>
        <v>184.61</v>
      </c>
      <c r="F9" s="100">
        <f t="shared" si="0"/>
        <v>2859.61</v>
      </c>
    </row>
    <row r="10" spans="1:6">
      <c r="A10" s="103">
        <v>5</v>
      </c>
      <c r="B10" s="104" t="s">
        <v>35</v>
      </c>
      <c r="C10" s="105"/>
      <c r="D10" s="105"/>
      <c r="E10" s="105"/>
      <c r="F10" s="100">
        <f t="shared" si="0"/>
        <v>0</v>
      </c>
    </row>
    <row r="11" spans="1:6" ht="15.75">
      <c r="A11" s="106" t="s">
        <v>36</v>
      </c>
      <c r="B11" s="38" t="s">
        <v>265</v>
      </c>
      <c r="C11" s="20">
        <f>[2]Estimate!G29</f>
        <v>10.15</v>
      </c>
      <c r="D11" s="107" t="s">
        <v>266</v>
      </c>
      <c r="E11" s="8">
        <v>893.67</v>
      </c>
      <c r="F11" s="100">
        <f>ROUND(C11*E11,2)</f>
        <v>9070.75</v>
      </c>
    </row>
    <row r="12" spans="1:6" ht="15.75">
      <c r="A12" s="105" t="s">
        <v>39</v>
      </c>
      <c r="B12" s="38" t="s">
        <v>267</v>
      </c>
      <c r="C12" s="20">
        <f>[2]Estimate!G30</f>
        <v>14.16</v>
      </c>
      <c r="D12" s="107" t="s">
        <v>266</v>
      </c>
      <c r="E12" s="8">
        <v>378.69</v>
      </c>
      <c r="F12" s="100">
        <f>ROUND(C12*E12,2)</f>
        <v>5362.25</v>
      </c>
    </row>
    <row r="13" spans="1:6" ht="15.75">
      <c r="A13" s="105" t="s">
        <v>41</v>
      </c>
      <c r="B13" s="38" t="s">
        <v>268</v>
      </c>
      <c r="C13" s="20">
        <f>[2]Estimate!G31</f>
        <v>23.56</v>
      </c>
      <c r="D13" s="107" t="s">
        <v>266</v>
      </c>
      <c r="E13" s="8">
        <v>819.59</v>
      </c>
      <c r="F13" s="100">
        <f>ROUND(C13*E13,2)</f>
        <v>19309.54</v>
      </c>
    </row>
    <row r="14" spans="1:6" ht="15.75">
      <c r="A14" s="105" t="s">
        <v>43</v>
      </c>
      <c r="B14" s="38" t="s">
        <v>269</v>
      </c>
      <c r="C14" s="20">
        <f>[2]Estimate!G32</f>
        <v>20.3</v>
      </c>
      <c r="D14" s="107" t="s">
        <v>266</v>
      </c>
      <c r="E14" s="5">
        <f>[2]Estimate!I32</f>
        <v>496.4</v>
      </c>
      <c r="F14" s="100">
        <f>ROUND(C14*E14,2)</f>
        <v>10076.92</v>
      </c>
    </row>
    <row r="15" spans="1:6" ht="15.75">
      <c r="A15" s="105" t="s">
        <v>45</v>
      </c>
      <c r="B15" s="38" t="s">
        <v>70</v>
      </c>
      <c r="C15" s="20">
        <f>[2]Estimate!G33</f>
        <v>43.9</v>
      </c>
      <c r="D15" s="107" t="s">
        <v>266</v>
      </c>
      <c r="E15" s="5">
        <v>177.1</v>
      </c>
      <c r="F15" s="100">
        <f>ROUND(C15*E15,2)</f>
        <v>7774.69</v>
      </c>
    </row>
    <row r="16" spans="1:6" ht="17.45" customHeight="1">
      <c r="A16" s="108"/>
      <c r="B16" s="108"/>
      <c r="C16" s="108"/>
      <c r="D16" s="108"/>
      <c r="E16" s="109" t="s">
        <v>47</v>
      </c>
      <c r="F16" s="100">
        <f>SUM(F5:F15)</f>
        <v>215660.59000000003</v>
      </c>
    </row>
    <row r="17" spans="1:6" ht="18" customHeight="1">
      <c r="A17" s="113"/>
      <c r="B17" s="114"/>
      <c r="C17" s="132" t="str">
        <f>[2]Estimate!C35</f>
        <v>Add 12% GST</v>
      </c>
      <c r="D17" s="132"/>
      <c r="E17" s="133"/>
      <c r="F17" s="100">
        <f>F16*12%</f>
        <v>25879.270800000002</v>
      </c>
    </row>
    <row r="18" spans="1:6" ht="17.45" customHeight="1">
      <c r="A18" s="113"/>
      <c r="B18" s="114"/>
      <c r="C18" s="132" t="str">
        <f>[2]Estimate!C36</f>
        <v>Total</v>
      </c>
      <c r="D18" s="132"/>
      <c r="E18" s="133"/>
      <c r="F18" s="100">
        <f>F16+F17</f>
        <v>241539.86080000002</v>
      </c>
    </row>
    <row r="19" spans="1:6" ht="17.45" customHeight="1">
      <c r="A19" s="134" t="s">
        <v>270</v>
      </c>
      <c r="B19" s="132"/>
      <c r="C19" s="132"/>
      <c r="D19" s="132"/>
      <c r="E19" s="133"/>
      <c r="F19" s="100">
        <f>F18*1%</f>
        <v>2415.3986080000004</v>
      </c>
    </row>
    <row r="20" spans="1:6" ht="18" customHeight="1">
      <c r="A20" s="121" t="s">
        <v>271</v>
      </c>
      <c r="B20" s="122"/>
      <c r="C20" s="122"/>
      <c r="D20" s="122"/>
      <c r="E20" s="123"/>
      <c r="F20" s="100">
        <f>F18+F19</f>
        <v>243955.25940800001</v>
      </c>
    </row>
    <row r="21" spans="1:6" ht="21" customHeight="1">
      <c r="A21" s="124" t="s">
        <v>272</v>
      </c>
      <c r="B21" s="125"/>
      <c r="C21" s="125"/>
      <c r="D21" s="125"/>
      <c r="E21" s="126"/>
      <c r="F21" s="35">
        <f>F20</f>
        <v>243955.25940800001</v>
      </c>
    </row>
  </sheetData>
  <mergeCells count="8">
    <mergeCell ref="A20:E20"/>
    <mergeCell ref="A21:E21"/>
    <mergeCell ref="B1:F1"/>
    <mergeCell ref="B2:F2"/>
    <mergeCell ref="B3:F3"/>
    <mergeCell ref="C17:E17"/>
    <mergeCell ref="C18:E18"/>
    <mergeCell ref="A19:E19"/>
  </mergeCells>
  <pageMargins left="0.22" right="0.16" top="0.75" bottom="0.75" header="0.3" footer="0.3"/>
  <pageSetup scale="75" orientation="portrait" verticalDpi="0" r:id="rId1"/>
  <drawing r:id="rId2"/>
</worksheet>
</file>

<file path=xl/worksheets/sheet16.xml><?xml version="1.0" encoding="utf-8"?>
<worksheet xmlns="http://schemas.openxmlformats.org/spreadsheetml/2006/main" xmlns:r="http://schemas.openxmlformats.org/officeDocument/2006/relationships">
  <dimension ref="A1:F20"/>
  <sheetViews>
    <sheetView workbookViewId="0">
      <selection activeCell="B3" sqref="B3:F3"/>
    </sheetView>
  </sheetViews>
  <sheetFormatPr defaultRowHeight="15"/>
  <cols>
    <col min="1" max="1" width="10.7109375" customWidth="1"/>
    <col min="2" max="2" width="43.140625" customWidth="1"/>
    <col min="3" max="3" width="13.85546875" customWidth="1"/>
    <col min="4" max="4" width="14.5703125" customWidth="1"/>
    <col min="5" max="5" width="15.5703125" customWidth="1"/>
    <col min="6" max="6" width="21.85546875" customWidth="1"/>
  </cols>
  <sheetData>
    <row r="1" spans="1:6" ht="49.15" customHeight="1">
      <c r="A1" s="98"/>
      <c r="B1" s="127" t="s">
        <v>0</v>
      </c>
      <c r="C1" s="127"/>
      <c r="D1" s="127"/>
      <c r="E1" s="127"/>
      <c r="F1" s="127"/>
    </row>
    <row r="2" spans="1:6" ht="25.15" customHeight="1">
      <c r="A2" s="98"/>
      <c r="B2" s="136" t="s">
        <v>209</v>
      </c>
      <c r="C2" s="137"/>
      <c r="D2" s="137"/>
      <c r="E2" s="137"/>
      <c r="F2" s="138"/>
    </row>
    <row r="3" spans="1:6" ht="39" customHeight="1">
      <c r="A3" s="98"/>
      <c r="B3" s="135" t="s">
        <v>273</v>
      </c>
      <c r="C3" s="135"/>
      <c r="D3" s="135"/>
      <c r="E3" s="135"/>
      <c r="F3" s="135"/>
    </row>
    <row r="4" spans="1:6" ht="33.6" customHeight="1">
      <c r="A4" s="37" t="s">
        <v>3</v>
      </c>
      <c r="B4" s="37" t="s">
        <v>4</v>
      </c>
      <c r="C4" s="37" t="s">
        <v>5</v>
      </c>
      <c r="D4" s="37" t="s">
        <v>6</v>
      </c>
      <c r="E4" s="37" t="s">
        <v>7</v>
      </c>
      <c r="F4" s="37" t="s">
        <v>8</v>
      </c>
    </row>
    <row r="5" spans="1:6" ht="159.6" customHeight="1">
      <c r="A5" s="99" t="s">
        <v>258</v>
      </c>
      <c r="B5" s="111" t="s">
        <v>111</v>
      </c>
      <c r="C5" s="100">
        <f>[3]Estimate!G7</f>
        <v>116.02</v>
      </c>
      <c r="D5" s="101" t="str">
        <f>[3]Estimate!H7</f>
        <v>m3</v>
      </c>
      <c r="E5" s="101">
        <v>153.84</v>
      </c>
      <c r="F5" s="100">
        <f>C5*E5</f>
        <v>17848.516800000001</v>
      </c>
    </row>
    <row r="6" spans="1:6" ht="99.6" customHeight="1">
      <c r="A6" s="37" t="s">
        <v>274</v>
      </c>
      <c r="B6" s="111" t="s">
        <v>17</v>
      </c>
      <c r="C6" s="20">
        <f>[3]Estimate!G11</f>
        <v>34.950000000000003</v>
      </c>
      <c r="D6" s="2" t="str">
        <f>D5</f>
        <v>m3</v>
      </c>
      <c r="E6" s="2">
        <v>415.58</v>
      </c>
      <c r="F6" s="100">
        <f t="shared" ref="F6:F15" si="0">C6*E6</f>
        <v>14524.521000000001</v>
      </c>
    </row>
    <row r="7" spans="1:6" ht="94.15" customHeight="1">
      <c r="A7" s="37" t="s">
        <v>260</v>
      </c>
      <c r="B7" s="111" t="s">
        <v>19</v>
      </c>
      <c r="C7" s="20">
        <f>[3]Estimate!G15</f>
        <v>58.15</v>
      </c>
      <c r="D7" s="2" t="str">
        <f>D6</f>
        <v>m3</v>
      </c>
      <c r="E7" s="2">
        <f>[3]Estimate!I15</f>
        <v>1438.96</v>
      </c>
      <c r="F7" s="100">
        <f t="shared" si="0"/>
        <v>83675.524000000005</v>
      </c>
    </row>
    <row r="8" spans="1:6" ht="78.599999999999994" customHeight="1">
      <c r="A8" s="37" t="s">
        <v>261</v>
      </c>
      <c r="B8" s="38" t="s">
        <v>262</v>
      </c>
      <c r="C8" s="20">
        <f>[3]Estimate!G19</f>
        <v>69.89</v>
      </c>
      <c r="D8" s="2" t="str">
        <f>D7</f>
        <v>m3</v>
      </c>
      <c r="E8" s="20">
        <f>[3]Estimate!I19</f>
        <v>4858.76</v>
      </c>
      <c r="F8" s="100">
        <f t="shared" si="0"/>
        <v>339578.73639999999</v>
      </c>
    </row>
    <row r="9" spans="1:6" ht="65.45" customHeight="1">
      <c r="A9" s="27" t="s">
        <v>263</v>
      </c>
      <c r="B9" s="111" t="s">
        <v>264</v>
      </c>
      <c r="C9" s="20">
        <f>[3]Estimate!G23</f>
        <v>45.871747211895908</v>
      </c>
      <c r="D9" s="2" t="str">
        <f>D8</f>
        <v>m3</v>
      </c>
      <c r="E9" s="2">
        <f>[3]Estimate!I23</f>
        <v>184.61</v>
      </c>
      <c r="F9" s="100">
        <f t="shared" si="0"/>
        <v>8468.3832527881041</v>
      </c>
    </row>
    <row r="10" spans="1:6" ht="24.6" customHeight="1">
      <c r="A10" s="47">
        <v>6</v>
      </c>
      <c r="B10" s="2" t="s">
        <v>35</v>
      </c>
      <c r="C10" s="103"/>
      <c r="D10" s="103"/>
      <c r="E10" s="103"/>
      <c r="F10" s="100">
        <f t="shared" si="0"/>
        <v>0</v>
      </c>
    </row>
    <row r="11" spans="1:6" ht="19.899999999999999" customHeight="1">
      <c r="A11" s="106" t="s">
        <v>36</v>
      </c>
      <c r="B11" s="111" t="s">
        <v>265</v>
      </c>
      <c r="C11" s="20">
        <f>[3]Material!F7</f>
        <v>30.052700000000002</v>
      </c>
      <c r="D11" s="107" t="s">
        <v>266</v>
      </c>
      <c r="E11" s="8">
        <v>893.67</v>
      </c>
      <c r="F11" s="100">
        <f t="shared" si="0"/>
        <v>26857.196409</v>
      </c>
    </row>
    <row r="12" spans="1:6" ht="19.899999999999999" customHeight="1">
      <c r="A12" s="105" t="s">
        <v>39</v>
      </c>
      <c r="B12" s="111" t="s">
        <v>267</v>
      </c>
      <c r="C12" s="20">
        <f>[3]Material!E7</f>
        <v>34.950000000000003</v>
      </c>
      <c r="D12" s="107" t="s">
        <v>266</v>
      </c>
      <c r="E12" s="8">
        <v>378.69</v>
      </c>
      <c r="F12" s="100">
        <f t="shared" si="0"/>
        <v>13235.2155</v>
      </c>
    </row>
    <row r="13" spans="1:6" ht="20.45" customHeight="1">
      <c r="A13" s="105" t="s">
        <v>41</v>
      </c>
      <c r="B13" s="111" t="s">
        <v>268</v>
      </c>
      <c r="C13" s="20">
        <f>[3]Material!H7</f>
        <v>58.15</v>
      </c>
      <c r="D13" s="107" t="s">
        <v>266</v>
      </c>
      <c r="E13" s="8">
        <v>819.59</v>
      </c>
      <c r="F13" s="100">
        <f t="shared" si="0"/>
        <v>47659.158499999998</v>
      </c>
    </row>
    <row r="14" spans="1:6" ht="21" customHeight="1">
      <c r="A14" s="105" t="s">
        <v>43</v>
      </c>
      <c r="B14" s="111" t="s">
        <v>269</v>
      </c>
      <c r="C14" s="20">
        <f>[3]Material!G7</f>
        <v>60.105400000000003</v>
      </c>
      <c r="D14" s="107" t="s">
        <v>266</v>
      </c>
      <c r="E14" s="5">
        <v>496.4</v>
      </c>
      <c r="F14" s="100">
        <f t="shared" si="0"/>
        <v>29836.32056</v>
      </c>
    </row>
    <row r="15" spans="1:6" ht="20.45" customHeight="1">
      <c r="A15" s="105" t="s">
        <v>45</v>
      </c>
      <c r="B15" s="111" t="s">
        <v>70</v>
      </c>
      <c r="C15" s="20">
        <f>[3]Material!I7</f>
        <v>116.02</v>
      </c>
      <c r="D15" s="107" t="s">
        <v>266</v>
      </c>
      <c r="E15" s="5">
        <v>177.1</v>
      </c>
      <c r="F15" s="100">
        <f t="shared" si="0"/>
        <v>20547.142</v>
      </c>
    </row>
    <row r="16" spans="1:6" ht="19.149999999999999" customHeight="1">
      <c r="A16" s="108"/>
      <c r="B16" s="112"/>
      <c r="C16" s="108"/>
      <c r="D16" s="108"/>
      <c r="E16" s="109" t="s">
        <v>47</v>
      </c>
      <c r="F16" s="100">
        <f>SUM(F5:F15)</f>
        <v>602230.71442178811</v>
      </c>
    </row>
    <row r="17" spans="1:6" ht="21.6" customHeight="1">
      <c r="A17" s="110"/>
      <c r="B17" s="132" t="s">
        <v>230</v>
      </c>
      <c r="C17" s="132"/>
      <c r="D17" s="132"/>
      <c r="E17" s="133"/>
      <c r="F17" s="100">
        <f>F16*12%</f>
        <v>72267.685730614568</v>
      </c>
    </row>
    <row r="18" spans="1:6" ht="21" customHeight="1">
      <c r="A18" s="110"/>
      <c r="B18" s="132" t="s">
        <v>47</v>
      </c>
      <c r="C18" s="132"/>
      <c r="D18" s="132"/>
      <c r="E18" s="133"/>
      <c r="F18" s="100">
        <f>SUM(F16:F17)</f>
        <v>674498.4001524027</v>
      </c>
    </row>
    <row r="19" spans="1:6" ht="22.9" customHeight="1">
      <c r="A19" s="134" t="s">
        <v>270</v>
      </c>
      <c r="B19" s="132"/>
      <c r="C19" s="132"/>
      <c r="D19" s="132"/>
      <c r="E19" s="133"/>
      <c r="F19" s="100">
        <f>F18*1%</f>
        <v>6744.984001524027</v>
      </c>
    </row>
    <row r="20" spans="1:6" ht="19.899999999999999" customHeight="1">
      <c r="A20" s="121" t="s">
        <v>271</v>
      </c>
      <c r="B20" s="122"/>
      <c r="C20" s="122"/>
      <c r="D20" s="122"/>
      <c r="E20" s="123"/>
      <c r="F20" s="35">
        <f>F18+F19</f>
        <v>681243.38415392675</v>
      </c>
    </row>
  </sheetData>
  <mergeCells count="7">
    <mergeCell ref="A20:E20"/>
    <mergeCell ref="B1:F1"/>
    <mergeCell ref="B2:F2"/>
    <mergeCell ref="B3:F3"/>
    <mergeCell ref="B17:E17"/>
    <mergeCell ref="B18:E18"/>
    <mergeCell ref="A19:E19"/>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dimension ref="A1:F21"/>
  <sheetViews>
    <sheetView topLeftCell="A13" workbookViewId="0">
      <selection activeCell="F21" sqref="F21"/>
    </sheetView>
  </sheetViews>
  <sheetFormatPr defaultRowHeight="15"/>
  <cols>
    <col min="1" max="1" width="11.28515625" customWidth="1"/>
    <col min="2" max="2" width="40.7109375" customWidth="1"/>
    <col min="3" max="3" width="15.28515625" customWidth="1"/>
    <col min="4" max="4" width="15.85546875" customWidth="1"/>
    <col min="5" max="5" width="17.7109375" customWidth="1"/>
    <col min="6" max="6" width="23.7109375" customWidth="1"/>
  </cols>
  <sheetData>
    <row r="1" spans="1:6" ht="49.15" customHeight="1">
      <c r="A1" s="128" t="s">
        <v>0</v>
      </c>
      <c r="B1" s="129"/>
      <c r="C1" s="129"/>
      <c r="D1" s="129"/>
      <c r="E1" s="129"/>
      <c r="F1" s="130"/>
    </row>
    <row r="2" spans="1:6" ht="28.9" customHeight="1">
      <c r="A2" s="128" t="s">
        <v>209</v>
      </c>
      <c r="B2" s="129"/>
      <c r="C2" s="129"/>
      <c r="D2" s="129"/>
      <c r="E2" s="129"/>
      <c r="F2" s="130"/>
    </row>
    <row r="3" spans="1:6" ht="42" customHeight="1">
      <c r="A3" s="139" t="s">
        <v>277</v>
      </c>
      <c r="B3" s="140"/>
      <c r="C3" s="140"/>
      <c r="D3" s="140"/>
      <c r="E3" s="140"/>
      <c r="F3" s="141"/>
    </row>
    <row r="4" spans="1:6" ht="39.6" customHeight="1">
      <c r="A4" s="37" t="s">
        <v>3</v>
      </c>
      <c r="B4" s="37" t="s">
        <v>4</v>
      </c>
      <c r="C4" s="37" t="s">
        <v>5</v>
      </c>
      <c r="D4" s="37" t="s">
        <v>6</v>
      </c>
      <c r="E4" s="37" t="s">
        <v>7</v>
      </c>
      <c r="F4" s="37" t="s">
        <v>8</v>
      </c>
    </row>
    <row r="5" spans="1:6" ht="154.9" customHeight="1">
      <c r="A5" s="99" t="s">
        <v>258</v>
      </c>
      <c r="B5" s="38" t="s">
        <v>111</v>
      </c>
      <c r="C5" s="100">
        <v>124.37</v>
      </c>
      <c r="D5" s="101" t="str">
        <f>[2]Estimate!H9</f>
        <v>m3</v>
      </c>
      <c r="E5" s="101">
        <f>[2]Estimate!I9</f>
        <v>153.84</v>
      </c>
      <c r="F5" s="100">
        <f>ROUND(C5*E5,2)</f>
        <v>19133.080000000002</v>
      </c>
    </row>
    <row r="6" spans="1:6" ht="100.15" customHeight="1">
      <c r="A6" s="37" t="s">
        <v>276</v>
      </c>
      <c r="B6" s="38" t="s">
        <v>17</v>
      </c>
      <c r="C6" s="20">
        <v>44.91</v>
      </c>
      <c r="D6" s="2" t="str">
        <f>[2]Estimate!H14</f>
        <v>m3</v>
      </c>
      <c r="E6" s="2">
        <f>[2]Estimate!I14</f>
        <v>415.58</v>
      </c>
      <c r="F6" s="100">
        <f t="shared" ref="F6:F15" si="0">ROUND(C6*E6,2)</f>
        <v>18663.7</v>
      </c>
    </row>
    <row r="7" spans="1:6" ht="76.5">
      <c r="A7" s="37" t="s">
        <v>260</v>
      </c>
      <c r="B7" s="38" t="s">
        <v>19</v>
      </c>
      <c r="C7" s="20">
        <v>74.849999999999994</v>
      </c>
      <c r="D7" s="2" t="str">
        <f>D6</f>
        <v>m3</v>
      </c>
      <c r="E7" s="2">
        <f>[2]Estimate!I19</f>
        <v>1438.96</v>
      </c>
      <c r="F7" s="100">
        <f t="shared" si="0"/>
        <v>107706.16</v>
      </c>
    </row>
    <row r="8" spans="1:6" ht="93.6" customHeight="1">
      <c r="A8" s="37" t="s">
        <v>261</v>
      </c>
      <c r="B8" s="38" t="s">
        <v>262</v>
      </c>
      <c r="C8" s="20">
        <v>69.09</v>
      </c>
      <c r="D8" s="2" t="str">
        <f>D7</f>
        <v>m3</v>
      </c>
      <c r="E8" s="20">
        <f>[2]Estimate!I23</f>
        <v>4858.76</v>
      </c>
      <c r="F8" s="100">
        <f t="shared" si="0"/>
        <v>335691.73</v>
      </c>
    </row>
    <row r="9" spans="1:6" ht="66.599999999999994" customHeight="1">
      <c r="A9" s="27" t="s">
        <v>263</v>
      </c>
      <c r="B9" s="102" t="s">
        <v>264</v>
      </c>
      <c r="C9" s="20">
        <v>45.34</v>
      </c>
      <c r="D9" s="2" t="str">
        <f>D8</f>
        <v>m3</v>
      </c>
      <c r="E9" s="2">
        <f>[2]Estimate!I27</f>
        <v>184.61</v>
      </c>
      <c r="F9" s="100">
        <f t="shared" si="0"/>
        <v>8370.2199999999993</v>
      </c>
    </row>
    <row r="10" spans="1:6">
      <c r="A10" s="103">
        <v>5</v>
      </c>
      <c r="B10" s="104" t="s">
        <v>35</v>
      </c>
      <c r="C10" s="105"/>
      <c r="D10" s="105"/>
      <c r="E10" s="105"/>
      <c r="F10" s="100">
        <f t="shared" si="0"/>
        <v>0</v>
      </c>
    </row>
    <row r="11" spans="1:6" ht="15.75">
      <c r="A11" s="106" t="s">
        <v>36</v>
      </c>
      <c r="B11" s="38" t="s">
        <v>278</v>
      </c>
      <c r="C11" s="20">
        <v>29.71</v>
      </c>
      <c r="D11" s="107" t="s">
        <v>266</v>
      </c>
      <c r="E11" s="47">
        <v>790.67</v>
      </c>
      <c r="F11" s="100">
        <f t="shared" si="0"/>
        <v>23490.81</v>
      </c>
    </row>
    <row r="12" spans="1:6" ht="15.75">
      <c r="A12" s="105" t="s">
        <v>39</v>
      </c>
      <c r="B12" s="38" t="s">
        <v>279</v>
      </c>
      <c r="C12" s="20">
        <v>44.91</v>
      </c>
      <c r="D12" s="107" t="s">
        <v>266</v>
      </c>
      <c r="E12" s="47">
        <v>437.55</v>
      </c>
      <c r="F12" s="100">
        <f t="shared" si="0"/>
        <v>19650.37</v>
      </c>
    </row>
    <row r="13" spans="1:6" ht="15.75">
      <c r="A13" s="105" t="s">
        <v>41</v>
      </c>
      <c r="B13" s="38" t="s">
        <v>280</v>
      </c>
      <c r="C13" s="20">
        <v>74.849999999999994</v>
      </c>
      <c r="D13" s="107" t="s">
        <v>266</v>
      </c>
      <c r="E13" s="54">
        <v>712.09</v>
      </c>
      <c r="F13" s="100">
        <f t="shared" si="0"/>
        <v>53299.94</v>
      </c>
    </row>
    <row r="14" spans="1:6" ht="15.75">
      <c r="A14" s="105" t="s">
        <v>43</v>
      </c>
      <c r="B14" s="38" t="s">
        <v>281</v>
      </c>
      <c r="C14" s="20">
        <v>59.42</v>
      </c>
      <c r="D14" s="107" t="s">
        <v>266</v>
      </c>
      <c r="E14" s="46">
        <v>393.4</v>
      </c>
      <c r="F14" s="100">
        <f t="shared" si="0"/>
        <v>23375.83</v>
      </c>
    </row>
    <row r="15" spans="1:6" ht="15.75">
      <c r="A15" s="105" t="s">
        <v>45</v>
      </c>
      <c r="B15" s="38" t="s">
        <v>70</v>
      </c>
      <c r="C15" s="20">
        <v>81.2</v>
      </c>
      <c r="D15" s="107" t="s">
        <v>266</v>
      </c>
      <c r="E15" s="46">
        <v>177.1</v>
      </c>
      <c r="F15" s="100">
        <f t="shared" si="0"/>
        <v>14380.52</v>
      </c>
    </row>
    <row r="16" spans="1:6" ht="17.45" customHeight="1">
      <c r="A16" s="108"/>
      <c r="B16" s="108"/>
      <c r="C16" s="108"/>
      <c r="D16" s="108"/>
      <c r="E16" s="109" t="s">
        <v>47</v>
      </c>
      <c r="F16" s="100">
        <f>SUM(F5:F15)</f>
        <v>623762.36</v>
      </c>
    </row>
    <row r="17" spans="1:6" ht="18" customHeight="1">
      <c r="A17" s="113"/>
      <c r="B17" s="114"/>
      <c r="C17" s="132" t="str">
        <f>[2]Estimate!C35</f>
        <v>Add 12% GST</v>
      </c>
      <c r="D17" s="132"/>
      <c r="E17" s="133"/>
      <c r="F17" s="100">
        <f>F16*12%</f>
        <v>74851.483200000002</v>
      </c>
    </row>
    <row r="18" spans="1:6" ht="17.45" customHeight="1">
      <c r="A18" s="113"/>
      <c r="B18" s="114"/>
      <c r="C18" s="132" t="str">
        <f>[2]Estimate!C36</f>
        <v>Total</v>
      </c>
      <c r="D18" s="132"/>
      <c r="E18" s="133"/>
      <c r="F18" s="100">
        <f>F16+F17</f>
        <v>698613.8432</v>
      </c>
    </row>
    <row r="19" spans="1:6" ht="17.45" customHeight="1">
      <c r="A19" s="134" t="s">
        <v>270</v>
      </c>
      <c r="B19" s="132"/>
      <c r="C19" s="132"/>
      <c r="D19" s="132"/>
      <c r="E19" s="133"/>
      <c r="F19" s="100">
        <f>F18*1%</f>
        <v>6986.1384319999997</v>
      </c>
    </row>
    <row r="20" spans="1:6" ht="18" customHeight="1">
      <c r="A20" s="121" t="s">
        <v>271</v>
      </c>
      <c r="B20" s="122"/>
      <c r="C20" s="122"/>
      <c r="D20" s="122"/>
      <c r="E20" s="123"/>
      <c r="F20" s="100">
        <f>F18+F19</f>
        <v>705599.98163199995</v>
      </c>
    </row>
    <row r="21" spans="1:6" ht="21" customHeight="1">
      <c r="A21" s="124" t="s">
        <v>272</v>
      </c>
      <c r="B21" s="125"/>
      <c r="C21" s="125"/>
      <c r="D21" s="125"/>
      <c r="E21" s="126"/>
      <c r="F21" s="35">
        <f>F20</f>
        <v>705599.98163199995</v>
      </c>
    </row>
  </sheetData>
  <mergeCells count="8">
    <mergeCell ref="A20:E20"/>
    <mergeCell ref="A21:E21"/>
    <mergeCell ref="A3:F3"/>
    <mergeCell ref="A2:F2"/>
    <mergeCell ref="A1:F1"/>
    <mergeCell ref="C17:E17"/>
    <mergeCell ref="C18:E18"/>
    <mergeCell ref="A19:E19"/>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dimension ref="A1:G29"/>
  <sheetViews>
    <sheetView workbookViewId="0">
      <selection activeCell="A2" sqref="A2:F3"/>
    </sheetView>
  </sheetViews>
  <sheetFormatPr defaultRowHeight="15"/>
  <cols>
    <col min="1" max="1" width="7.5703125" style="92" customWidth="1"/>
    <col min="2" max="2" width="39" style="92" customWidth="1"/>
    <col min="3" max="3" width="9.28515625" customWidth="1"/>
    <col min="4" max="4" width="7.7109375" customWidth="1"/>
    <col min="5" max="5" width="9.5703125" customWidth="1"/>
    <col min="6" max="6" width="25.42578125" customWidth="1"/>
  </cols>
  <sheetData>
    <row r="1" spans="1:6" s="1" customFormat="1" ht="18.75">
      <c r="A1" s="116" t="s">
        <v>241</v>
      </c>
      <c r="B1" s="115"/>
      <c r="C1" s="115"/>
      <c r="D1" s="115"/>
      <c r="E1" s="115"/>
      <c r="F1" s="115"/>
    </row>
    <row r="2" spans="1:6" s="1" customFormat="1">
      <c r="A2" s="142" t="s">
        <v>242</v>
      </c>
      <c r="B2" s="142"/>
      <c r="C2" s="142"/>
      <c r="D2" s="142"/>
      <c r="E2" s="142"/>
      <c r="F2" s="143"/>
    </row>
    <row r="3" spans="1:6">
      <c r="A3" s="144"/>
      <c r="B3" s="144"/>
      <c r="C3" s="144"/>
      <c r="D3" s="144"/>
      <c r="E3" s="144"/>
      <c r="F3" s="145"/>
    </row>
    <row r="4" spans="1:6">
      <c r="A4" s="75" t="s">
        <v>3</v>
      </c>
      <c r="B4" s="75" t="s">
        <v>4</v>
      </c>
      <c r="C4" s="37" t="s">
        <v>5</v>
      </c>
      <c r="D4" s="37" t="s">
        <v>6</v>
      </c>
      <c r="E4" s="37" t="s">
        <v>7</v>
      </c>
      <c r="F4" s="37" t="s">
        <v>8</v>
      </c>
    </row>
    <row r="5" spans="1:6" ht="127.5">
      <c r="A5" s="76" t="s">
        <v>243</v>
      </c>
      <c r="B5" s="77" t="s">
        <v>111</v>
      </c>
      <c r="C5" s="16">
        <v>56.16</v>
      </c>
      <c r="D5" s="16" t="s">
        <v>14</v>
      </c>
      <c r="E5" s="16">
        <v>153.84</v>
      </c>
      <c r="F5" s="78">
        <f>C5*E5</f>
        <v>8639.6543999999994</v>
      </c>
    </row>
    <row r="6" spans="1:6" ht="76.5">
      <c r="A6" s="76" t="s">
        <v>53</v>
      </c>
      <c r="B6" s="79" t="s">
        <v>17</v>
      </c>
      <c r="C6" s="37">
        <v>4.95</v>
      </c>
      <c r="D6" s="37" t="s">
        <v>14</v>
      </c>
      <c r="E6" s="37">
        <v>415.84</v>
      </c>
      <c r="F6" s="78">
        <f t="shared" ref="F6:F17" si="0">C6*E6</f>
        <v>2058.4079999999999</v>
      </c>
    </row>
    <row r="7" spans="1:6" ht="73.5">
      <c r="A7" s="80" t="s">
        <v>244</v>
      </c>
      <c r="B7" s="81" t="s">
        <v>245</v>
      </c>
      <c r="C7" s="82">
        <v>8.26</v>
      </c>
      <c r="D7" s="83" t="s">
        <v>246</v>
      </c>
      <c r="E7" s="83">
        <v>1336.28</v>
      </c>
      <c r="F7" s="78">
        <f t="shared" si="0"/>
        <v>11037.6728</v>
      </c>
    </row>
    <row r="8" spans="1:6" s="1" customFormat="1" ht="75">
      <c r="A8" s="3" t="s">
        <v>247</v>
      </c>
      <c r="B8" s="84" t="s">
        <v>153</v>
      </c>
      <c r="C8" s="85">
        <v>21.8</v>
      </c>
      <c r="D8" s="85" t="s">
        <v>11</v>
      </c>
      <c r="E8" s="5">
        <v>5891.97</v>
      </c>
      <c r="F8" s="78">
        <f t="shared" si="0"/>
        <v>128444.94600000001</v>
      </c>
    </row>
    <row r="9" spans="1:6" ht="38.25">
      <c r="A9" s="83" t="s">
        <v>248</v>
      </c>
      <c r="B9" s="86" t="s">
        <v>33</v>
      </c>
      <c r="C9" s="83">
        <v>214.68</v>
      </c>
      <c r="D9" s="83" t="s">
        <v>249</v>
      </c>
      <c r="E9" s="83">
        <v>184.61</v>
      </c>
      <c r="F9" s="78">
        <f t="shared" si="0"/>
        <v>39632.074800000002</v>
      </c>
    </row>
    <row r="10" spans="1:6" s="1" customFormat="1" ht="78.75">
      <c r="A10" s="87" t="s">
        <v>250</v>
      </c>
      <c r="B10" s="88" t="s">
        <v>30</v>
      </c>
      <c r="C10" s="85">
        <v>2.8</v>
      </c>
      <c r="D10" s="89" t="s">
        <v>102</v>
      </c>
      <c r="E10" s="85">
        <v>77259.94</v>
      </c>
      <c r="F10" s="78">
        <f t="shared" si="0"/>
        <v>216327.83199999999</v>
      </c>
    </row>
    <row r="11" spans="1:6" s="1" customFormat="1" ht="56.25">
      <c r="A11" s="87" t="s">
        <v>251</v>
      </c>
      <c r="B11" s="90" t="s">
        <v>28</v>
      </c>
      <c r="C11" s="85">
        <v>9.91</v>
      </c>
      <c r="D11" s="89" t="s">
        <v>11</v>
      </c>
      <c r="E11" s="85">
        <v>6092.63</v>
      </c>
      <c r="F11" s="78">
        <f t="shared" si="0"/>
        <v>60377.963300000003</v>
      </c>
    </row>
    <row r="12" spans="1:6" s="1" customFormat="1">
      <c r="A12" s="6">
        <v>8</v>
      </c>
      <c r="B12" s="25" t="s">
        <v>60</v>
      </c>
      <c r="C12" s="8"/>
      <c r="D12" s="3"/>
      <c r="E12" s="8"/>
      <c r="F12" s="78">
        <f t="shared" si="0"/>
        <v>0</v>
      </c>
    </row>
    <row r="13" spans="1:6" s="1" customFormat="1">
      <c r="A13" s="6" t="s">
        <v>61</v>
      </c>
      <c r="B13" s="4" t="s">
        <v>252</v>
      </c>
      <c r="C13" s="4">
        <v>4.95</v>
      </c>
      <c r="D13" s="4" t="s">
        <v>11</v>
      </c>
      <c r="E13" s="91">
        <v>437.55</v>
      </c>
      <c r="F13" s="78">
        <f t="shared" si="0"/>
        <v>2165.8724999999999</v>
      </c>
    </row>
    <row r="14" spans="1:6" s="1" customFormat="1">
      <c r="A14" s="6" t="s">
        <v>65</v>
      </c>
      <c r="B14" s="4" t="s">
        <v>253</v>
      </c>
      <c r="C14" s="4">
        <v>13.61</v>
      </c>
      <c r="D14" s="4" t="s">
        <v>11</v>
      </c>
      <c r="E14" s="91">
        <v>790.67</v>
      </c>
      <c r="F14" s="78">
        <f t="shared" si="0"/>
        <v>10761.018699999999</v>
      </c>
    </row>
    <row r="15" spans="1:6" s="1" customFormat="1">
      <c r="A15" s="6" t="s">
        <v>65</v>
      </c>
      <c r="B15" s="4" t="s">
        <v>254</v>
      </c>
      <c r="C15" s="4">
        <v>8.26</v>
      </c>
      <c r="D15" s="4" t="s">
        <v>11</v>
      </c>
      <c r="E15" s="91">
        <v>712.09</v>
      </c>
      <c r="F15" s="78">
        <f t="shared" si="0"/>
        <v>5881.8634000000002</v>
      </c>
    </row>
    <row r="16" spans="1:6" s="1" customFormat="1">
      <c r="A16" s="6" t="s">
        <v>67</v>
      </c>
      <c r="B16" s="4" t="s">
        <v>178</v>
      </c>
      <c r="C16" s="4">
        <v>27.23</v>
      </c>
      <c r="D16" s="4" t="s">
        <v>11</v>
      </c>
      <c r="E16" s="91">
        <v>393.4</v>
      </c>
      <c r="F16" s="78">
        <f t="shared" si="0"/>
        <v>10712.281999999999</v>
      </c>
    </row>
    <row r="17" spans="1:7" s="1" customFormat="1">
      <c r="A17" s="6" t="s">
        <v>255</v>
      </c>
      <c r="B17" s="4" t="s">
        <v>46</v>
      </c>
      <c r="C17" s="4">
        <v>56</v>
      </c>
      <c r="D17" s="4" t="s">
        <v>11</v>
      </c>
      <c r="E17" s="91">
        <v>177.1</v>
      </c>
      <c r="F17" s="78">
        <f t="shared" si="0"/>
        <v>9917.6</v>
      </c>
    </row>
    <row r="18" spans="1:7" s="1" customFormat="1">
      <c r="A18" s="6"/>
      <c r="B18" s="25"/>
      <c r="C18" s="8"/>
      <c r="D18" s="3"/>
      <c r="E18" s="8" t="s">
        <v>71</v>
      </c>
      <c r="F18" s="5">
        <f>SUM(F5:F17)</f>
        <v>505957.18789999996</v>
      </c>
    </row>
    <row r="19" spans="1:7" s="1" customFormat="1" ht="30">
      <c r="A19" s="6"/>
      <c r="B19" s="25"/>
      <c r="C19" s="8"/>
      <c r="D19" s="3"/>
      <c r="E19" s="4" t="s">
        <v>48</v>
      </c>
      <c r="F19" s="4">
        <f>F18*12/100</f>
        <v>60714.86254799999</v>
      </c>
    </row>
    <row r="20" spans="1:7" s="1" customFormat="1">
      <c r="A20" s="6"/>
      <c r="B20" s="25"/>
      <c r="C20" s="8"/>
      <c r="D20" s="3"/>
      <c r="E20" s="4"/>
      <c r="F20" s="4">
        <f>F19+F18</f>
        <v>566672.05044799997</v>
      </c>
    </row>
    <row r="21" spans="1:7" s="1" customFormat="1" ht="30">
      <c r="A21" s="6"/>
      <c r="B21" s="25"/>
      <c r="C21" s="8"/>
      <c r="D21" s="3"/>
      <c r="E21" s="4" t="s">
        <v>49</v>
      </c>
      <c r="F21" s="4">
        <f>F20*1/100</f>
        <v>5666.7205044799994</v>
      </c>
    </row>
    <row r="22" spans="1:7" s="1" customFormat="1">
      <c r="A22" s="6"/>
      <c r="B22" s="25"/>
      <c r="C22" s="8"/>
      <c r="D22" s="3"/>
      <c r="E22" s="4" t="s">
        <v>71</v>
      </c>
      <c r="F22" s="4">
        <f>F21+F20</f>
        <v>572338.77095247991</v>
      </c>
    </row>
    <row r="23" spans="1:7">
      <c r="B23" s="93"/>
      <c r="C23" s="94"/>
      <c r="D23" s="94"/>
      <c r="E23" s="94"/>
      <c r="F23" s="95"/>
    </row>
    <row r="24" spans="1:7" ht="15.75">
      <c r="B24" s="96"/>
      <c r="C24" s="57"/>
      <c r="D24" s="146" t="s">
        <v>256</v>
      </c>
      <c r="E24" s="146"/>
      <c r="F24" s="146"/>
      <c r="G24" s="97"/>
    </row>
    <row r="25" spans="1:7" ht="15.75">
      <c r="B25" s="96"/>
      <c r="C25" s="57"/>
      <c r="D25" s="146"/>
      <c r="E25" s="146"/>
      <c r="F25" s="146"/>
      <c r="G25" s="97"/>
    </row>
    <row r="26" spans="1:7" ht="15.75">
      <c r="B26" s="96"/>
      <c r="C26" s="57"/>
      <c r="D26" s="146"/>
      <c r="E26" s="146"/>
      <c r="F26" s="146"/>
      <c r="G26" s="97"/>
    </row>
    <row r="27" spans="1:7">
      <c r="B27" s="96"/>
      <c r="C27" s="57"/>
      <c r="D27" s="146"/>
      <c r="E27" s="146"/>
      <c r="F27" s="146"/>
    </row>
    <row r="28" spans="1:7">
      <c r="B28" s="96"/>
      <c r="C28" s="57"/>
      <c r="D28" s="146"/>
      <c r="E28" s="146"/>
      <c r="F28" s="146"/>
    </row>
    <row r="29" spans="1:7">
      <c r="B29" s="96"/>
      <c r="C29" s="57"/>
      <c r="D29" s="57"/>
      <c r="E29" s="57"/>
      <c r="F29" s="57"/>
    </row>
  </sheetData>
  <mergeCells count="3">
    <mergeCell ref="A1:F1"/>
    <mergeCell ref="A2:F3"/>
    <mergeCell ref="D24:F28"/>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27"/>
  <sheetViews>
    <sheetView workbookViewId="0">
      <selection activeCell="F27" sqref="F27"/>
    </sheetView>
  </sheetViews>
  <sheetFormatPr defaultRowHeight="15"/>
  <cols>
    <col min="2" max="2" width="44.5703125" customWidth="1"/>
    <col min="3" max="3" width="13.28515625" customWidth="1"/>
    <col min="4" max="4" width="12.140625" customWidth="1"/>
    <col min="5" max="5" width="15" customWidth="1"/>
    <col min="6" max="6" width="20.28515625" customWidth="1"/>
  </cols>
  <sheetData>
    <row r="1" spans="1:6" ht="48.6" customHeight="1">
      <c r="A1" s="26"/>
      <c r="B1" s="150" t="s">
        <v>0</v>
      </c>
      <c r="C1" s="151"/>
      <c r="D1" s="151"/>
      <c r="E1" s="151"/>
      <c r="F1" s="151"/>
    </row>
    <row r="2" spans="1:6" ht="39" customHeight="1">
      <c r="A2" s="152" t="s">
        <v>208</v>
      </c>
      <c r="B2" s="152"/>
      <c r="C2" s="152"/>
      <c r="D2" s="152"/>
      <c r="E2" s="152"/>
      <c r="F2" s="152"/>
    </row>
    <row r="3" spans="1:6" ht="34.15" customHeight="1">
      <c r="A3" s="153" t="s">
        <v>209</v>
      </c>
      <c r="B3" s="154"/>
      <c r="C3" s="154"/>
      <c r="D3" s="154"/>
      <c r="E3" s="154"/>
      <c r="F3" s="154"/>
    </row>
    <row r="4" spans="1:6" ht="30" customHeight="1">
      <c r="A4" s="27" t="s">
        <v>3</v>
      </c>
      <c r="B4" s="28" t="s">
        <v>4</v>
      </c>
      <c r="C4" s="29" t="s">
        <v>5</v>
      </c>
      <c r="D4" s="29" t="s">
        <v>6</v>
      </c>
      <c r="E4" s="29" t="s">
        <v>7</v>
      </c>
      <c r="F4" s="29" t="s">
        <v>8</v>
      </c>
    </row>
    <row r="5" spans="1:6" ht="58.15" customHeight="1">
      <c r="A5" s="27">
        <v>1</v>
      </c>
      <c r="B5" s="30" t="s">
        <v>210</v>
      </c>
      <c r="C5" s="27">
        <v>7</v>
      </c>
      <c r="D5" s="27" t="s">
        <v>142</v>
      </c>
      <c r="E5" s="27">
        <v>330.4</v>
      </c>
      <c r="F5" s="31">
        <f>PRODUCT(C5:E5,)</f>
        <v>2312.7999999999997</v>
      </c>
    </row>
    <row r="6" spans="1:6" ht="52.15" customHeight="1">
      <c r="A6" s="32" t="s">
        <v>211</v>
      </c>
      <c r="B6" s="33" t="s">
        <v>204</v>
      </c>
      <c r="C6" s="31">
        <f>[4]ESTIMATE!G8</f>
        <v>5.3101104502973655</v>
      </c>
      <c r="D6" s="27" t="str">
        <f>[4]ESTIMATE!H8</f>
        <v>m3</v>
      </c>
      <c r="E6" s="27">
        <f>[4]ESTIMATE!I8</f>
        <v>878.79</v>
      </c>
      <c r="F6" s="31">
        <f t="shared" ref="F6:F11" si="0">C6*E6</f>
        <v>4666.4719626168217</v>
      </c>
    </row>
    <row r="7" spans="1:6" ht="204.6" customHeight="1">
      <c r="A7" s="27" t="s">
        <v>212</v>
      </c>
      <c r="B7" s="34" t="s">
        <v>111</v>
      </c>
      <c r="C7" s="35">
        <f>[4]ESTIMATE!G12</f>
        <v>66.17</v>
      </c>
      <c r="D7" s="36" t="str">
        <f>D6</f>
        <v>m3</v>
      </c>
      <c r="E7" s="36">
        <f>[4]ESTIMATE!I12</f>
        <v>153.84</v>
      </c>
      <c r="F7" s="35">
        <f t="shared" si="0"/>
        <v>10179.5928</v>
      </c>
    </row>
    <row r="8" spans="1:6" ht="100.15" customHeight="1">
      <c r="A8" s="37" t="s">
        <v>213</v>
      </c>
      <c r="B8" s="38" t="s">
        <v>17</v>
      </c>
      <c r="C8" s="27">
        <f>[4]ESTIMATE!G16</f>
        <v>6.2</v>
      </c>
      <c r="D8" s="27" t="str">
        <f>D7</f>
        <v>m3</v>
      </c>
      <c r="E8" s="27">
        <f>[4]ESTIMATE!I16</f>
        <v>415.58</v>
      </c>
      <c r="F8" s="31">
        <f t="shared" si="0"/>
        <v>2576.596</v>
      </c>
    </row>
    <row r="9" spans="1:6" ht="160.9" customHeight="1">
      <c r="A9" s="27" t="s">
        <v>214</v>
      </c>
      <c r="B9" s="39" t="s">
        <v>19</v>
      </c>
      <c r="C9" s="31">
        <f>[4]ESTIMATE!G20</f>
        <v>10.41</v>
      </c>
      <c r="D9" s="27" t="str">
        <f>D8</f>
        <v>m3</v>
      </c>
      <c r="E9" s="31">
        <f>[4]ESTIMATE!I20</f>
        <v>1438.96</v>
      </c>
      <c r="F9" s="31">
        <f t="shared" si="0"/>
        <v>14979.5736</v>
      </c>
    </row>
    <row r="10" spans="1:6" ht="102" customHeight="1">
      <c r="A10" s="27" t="s">
        <v>215</v>
      </c>
      <c r="B10" s="40" t="s">
        <v>216</v>
      </c>
      <c r="C10" s="31">
        <f>[4]ESTIMATE!G25</f>
        <v>23.05</v>
      </c>
      <c r="D10" s="27" t="str">
        <f>D9</f>
        <v>m3</v>
      </c>
      <c r="E10" s="31">
        <f>[4]ESTIMATE!I25</f>
        <v>5891.97</v>
      </c>
      <c r="F10" s="31">
        <f t="shared" si="0"/>
        <v>135809.90850000002</v>
      </c>
    </row>
    <row r="11" spans="1:6" ht="140.44999999999999" customHeight="1">
      <c r="A11" s="10" t="s">
        <v>217</v>
      </c>
      <c r="B11" s="41" t="s">
        <v>218</v>
      </c>
      <c r="C11" s="42">
        <f>[4]ESTIMATE!G29</f>
        <v>12.4</v>
      </c>
      <c r="D11" s="43" t="str">
        <f>D10</f>
        <v>m3</v>
      </c>
      <c r="E11" s="43">
        <f>[4]ESTIMATE!I29</f>
        <v>6092.63</v>
      </c>
      <c r="F11" s="31">
        <f t="shared" si="0"/>
        <v>75548.612000000008</v>
      </c>
    </row>
    <row r="12" spans="1:6" ht="210" customHeight="1">
      <c r="A12" s="27" t="s">
        <v>219</v>
      </c>
      <c r="B12" s="39" t="s">
        <v>220</v>
      </c>
      <c r="C12" s="44"/>
      <c r="D12" s="43"/>
      <c r="E12" s="43"/>
      <c r="F12" s="31"/>
    </row>
    <row r="13" spans="1:6" ht="23.45" customHeight="1">
      <c r="A13" s="43"/>
      <c r="B13" s="45" t="s">
        <v>221</v>
      </c>
      <c r="C13" s="46">
        <f>[4]ESTIMATE!G35</f>
        <v>0.99479999999999991</v>
      </c>
      <c r="D13" s="47" t="s">
        <v>31</v>
      </c>
      <c r="E13" s="46">
        <v>79086.94</v>
      </c>
      <c r="F13" s="46">
        <f>PRODUCT(C13:E13)</f>
        <v>78675.687911999994</v>
      </c>
    </row>
    <row r="14" spans="1:6" ht="26.45" customHeight="1">
      <c r="A14" s="43"/>
      <c r="B14" s="45" t="s">
        <v>222</v>
      </c>
      <c r="C14" s="46">
        <f>[4]ESTIMATE!G36</f>
        <v>2.3211999999999997</v>
      </c>
      <c r="D14" s="47" t="s">
        <v>31</v>
      </c>
      <c r="E14" s="46">
        <v>77259.94</v>
      </c>
      <c r="F14" s="46">
        <f>PRODUCT(C14:E14)</f>
        <v>179335.77272799998</v>
      </c>
    </row>
    <row r="15" spans="1:6" ht="91.15" customHeight="1">
      <c r="A15" s="47" t="s">
        <v>223</v>
      </c>
      <c r="B15" s="39" t="s">
        <v>224</v>
      </c>
      <c r="C15" s="42">
        <f>[4]ESTIMATE!G43</f>
        <v>276.48698884758363</v>
      </c>
      <c r="D15" s="43" t="str">
        <f>[4]ESTIMATE!H43</f>
        <v>M2</v>
      </c>
      <c r="E15" s="42">
        <f>[4]ESTIMATE!I43</f>
        <v>184.61</v>
      </c>
      <c r="F15" s="31">
        <f>C15*E15</f>
        <v>51042.263011152419</v>
      </c>
    </row>
    <row r="16" spans="1:6" ht="25.15" customHeight="1">
      <c r="A16" s="47">
        <v>10</v>
      </c>
      <c r="B16" s="39" t="s">
        <v>35</v>
      </c>
      <c r="C16" s="48"/>
      <c r="D16" s="48"/>
      <c r="E16" s="43"/>
      <c r="F16" s="49"/>
    </row>
    <row r="17" spans="1:6" ht="25.15" customHeight="1">
      <c r="A17" s="50" t="s">
        <v>36</v>
      </c>
      <c r="B17" s="39" t="s">
        <v>225</v>
      </c>
      <c r="C17" s="42">
        <f>'[4]MATERIAL STATEMENT'!F10</f>
        <v>15.26</v>
      </c>
      <c r="D17" s="43" t="s">
        <v>14</v>
      </c>
      <c r="E17" s="47">
        <v>790.67</v>
      </c>
      <c r="F17" s="31">
        <f>ROUND(C17*E17,2)</f>
        <v>12065.62</v>
      </c>
    </row>
    <row r="18" spans="1:6" ht="25.15" customHeight="1">
      <c r="A18" s="43" t="s">
        <v>39</v>
      </c>
      <c r="B18" s="39" t="s">
        <v>226</v>
      </c>
      <c r="C18" s="42">
        <f>'[4]MATERIAL STATEMENT'!E10</f>
        <v>6.2</v>
      </c>
      <c r="D18" s="43" t="s">
        <v>14</v>
      </c>
      <c r="E18" s="47">
        <v>437.55</v>
      </c>
      <c r="F18" s="31">
        <f>ROUND(C18*E18,2)</f>
        <v>2712.81</v>
      </c>
    </row>
    <row r="19" spans="1:6" ht="25.15" customHeight="1">
      <c r="A19" s="43" t="s">
        <v>41</v>
      </c>
      <c r="B19" s="39" t="s">
        <v>227</v>
      </c>
      <c r="C19" s="42">
        <f>'[4]MATERIAL STATEMENT'!G10</f>
        <v>30.487000000000002</v>
      </c>
      <c r="D19" s="43" t="s">
        <v>14</v>
      </c>
      <c r="E19" s="46">
        <v>393.4</v>
      </c>
      <c r="F19" s="31">
        <f>ROUNDUP(C19*E19,2)</f>
        <v>11993.59</v>
      </c>
    </row>
    <row r="20" spans="1:6" ht="25.15" customHeight="1">
      <c r="A20" s="43" t="s">
        <v>43</v>
      </c>
      <c r="B20" s="51" t="s">
        <v>228</v>
      </c>
      <c r="C20" s="52">
        <f>'[4]MATERIAL STATEMENT'!H10</f>
        <v>10.41</v>
      </c>
      <c r="D20" s="53" t="s">
        <v>229</v>
      </c>
      <c r="E20" s="54">
        <v>712.09</v>
      </c>
      <c r="F20" s="31">
        <f>ROUNDUP(C20*E20,2)</f>
        <v>7412.8600000000006</v>
      </c>
    </row>
    <row r="21" spans="1:6" ht="24" customHeight="1">
      <c r="A21" s="43" t="s">
        <v>45</v>
      </c>
      <c r="B21" s="39" t="s">
        <v>70</v>
      </c>
      <c r="C21" s="42">
        <f>'[4]MATERIAL STATEMENT'!I10</f>
        <v>66.17</v>
      </c>
      <c r="D21" s="43" t="s">
        <v>14</v>
      </c>
      <c r="E21" s="46">
        <v>177.1</v>
      </c>
      <c r="F21" s="31">
        <f>ROUNDUP(C21*E21,2)</f>
        <v>11718.710000000001</v>
      </c>
    </row>
    <row r="22" spans="1:6" ht="18.75">
      <c r="A22" s="53"/>
      <c r="B22" s="55"/>
      <c r="C22" s="53"/>
      <c r="D22" s="43"/>
      <c r="E22" s="54" t="s">
        <v>47</v>
      </c>
      <c r="F22" s="56">
        <f>SUM(F5:F21)</f>
        <v>601030.86851376924</v>
      </c>
    </row>
    <row r="23" spans="1:6" ht="18.75">
      <c r="A23" s="59"/>
      <c r="B23" s="60"/>
      <c r="C23" s="155" t="s">
        <v>230</v>
      </c>
      <c r="D23" s="155"/>
      <c r="E23" s="155"/>
      <c r="F23" s="56">
        <f>F22*12%</f>
        <v>72123.704221652311</v>
      </c>
    </row>
    <row r="24" spans="1:6" ht="18.75">
      <c r="A24" s="59"/>
      <c r="B24" s="60"/>
      <c r="C24" s="155" t="s">
        <v>47</v>
      </c>
      <c r="D24" s="155"/>
      <c r="E24" s="155"/>
      <c r="F24" s="56">
        <f>F22+F23</f>
        <v>673154.57273542159</v>
      </c>
    </row>
    <row r="25" spans="1:6" ht="15.75">
      <c r="A25" s="61"/>
      <c r="B25" s="62"/>
      <c r="C25" s="156" t="s">
        <v>231</v>
      </c>
      <c r="D25" s="156"/>
      <c r="E25" s="156"/>
      <c r="F25" s="56">
        <f>F24*1%</f>
        <v>6731.5457273542161</v>
      </c>
    </row>
    <row r="26" spans="1:6" ht="17.25">
      <c r="A26" s="63"/>
      <c r="B26" s="64"/>
      <c r="C26" s="63" t="s">
        <v>233</v>
      </c>
      <c r="D26" s="147" t="s">
        <v>47</v>
      </c>
      <c r="E26" s="148"/>
      <c r="F26" s="56">
        <f>F24+F25</f>
        <v>679886.11846277583</v>
      </c>
    </row>
    <row r="27" spans="1:6" ht="18">
      <c r="A27" s="65"/>
      <c r="B27" s="66"/>
      <c r="C27" s="65"/>
      <c r="D27" s="149" t="s">
        <v>232</v>
      </c>
      <c r="E27" s="149"/>
      <c r="F27" s="58">
        <v>679900</v>
      </c>
    </row>
  </sheetData>
  <mergeCells count="8">
    <mergeCell ref="D26:E26"/>
    <mergeCell ref="D27:E27"/>
    <mergeCell ref="B1:F1"/>
    <mergeCell ref="A2:F2"/>
    <mergeCell ref="A3:F3"/>
    <mergeCell ref="C23:E23"/>
    <mergeCell ref="C24:E24"/>
    <mergeCell ref="C25:E25"/>
  </mergeCells>
  <pageMargins left="0.16" right="0.2" top="0.49" bottom="0.5" header="0.3" footer="0.17"/>
  <pageSetup scale="85" orientation="portrait" verticalDpi="0" r:id="rId1"/>
</worksheet>
</file>

<file path=xl/worksheets/sheet2.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7109375" style="1" bestFit="1" customWidth="1"/>
    <col min="6" max="6" width="16.42578125" style="12" customWidth="1"/>
    <col min="7" max="16384" width="9.140625" style="1"/>
  </cols>
  <sheetData>
    <row r="1" spans="1:6" ht="18.75">
      <c r="A1" s="115" t="s">
        <v>0</v>
      </c>
      <c r="B1" s="115"/>
      <c r="C1" s="115"/>
      <c r="D1" s="115"/>
      <c r="E1" s="115"/>
      <c r="F1" s="115"/>
    </row>
    <row r="2" spans="1:6" ht="18.75">
      <c r="A2" s="115" t="s">
        <v>1</v>
      </c>
      <c r="B2" s="115"/>
      <c r="C2" s="115"/>
      <c r="D2" s="115"/>
      <c r="E2" s="115"/>
      <c r="F2" s="115"/>
    </row>
    <row r="3" spans="1:6" ht="54.75" customHeight="1">
      <c r="A3" s="116" t="s">
        <v>51</v>
      </c>
      <c r="B3" s="116"/>
      <c r="C3" s="116"/>
      <c r="D3" s="116"/>
      <c r="E3" s="116"/>
      <c r="F3" s="116"/>
    </row>
    <row r="4" spans="1:6">
      <c r="A4" s="2" t="s">
        <v>3</v>
      </c>
      <c r="B4" s="2" t="s">
        <v>4</v>
      </c>
      <c r="C4" s="2" t="s">
        <v>5</v>
      </c>
      <c r="D4" s="2" t="s">
        <v>6</v>
      </c>
      <c r="E4" s="2" t="s">
        <v>7</v>
      </c>
      <c r="F4" s="2" t="s">
        <v>8</v>
      </c>
    </row>
    <row r="5" spans="1:6" ht="120">
      <c r="A5" s="13" t="s">
        <v>52</v>
      </c>
      <c r="B5" s="4" t="s">
        <v>13</v>
      </c>
      <c r="C5" s="5">
        <v>31.87</v>
      </c>
      <c r="D5" s="3" t="s">
        <v>11</v>
      </c>
      <c r="E5" s="5">
        <v>153.84</v>
      </c>
      <c r="F5" s="4">
        <f>C5*E5</f>
        <v>4902.8807999999999</v>
      </c>
    </row>
    <row r="6" spans="1:6" ht="105">
      <c r="A6" s="13" t="s">
        <v>53</v>
      </c>
      <c r="B6" s="4" t="s">
        <v>54</v>
      </c>
      <c r="C6" s="5">
        <v>9.56</v>
      </c>
      <c r="D6" s="3" t="s">
        <v>11</v>
      </c>
      <c r="E6" s="5">
        <v>415.58</v>
      </c>
      <c r="F6" s="4">
        <f t="shared" ref="F6:F15" si="0">C6*E6</f>
        <v>3972.9448000000002</v>
      </c>
    </row>
    <row r="7" spans="1:6" ht="90">
      <c r="A7" s="13" t="s">
        <v>55</v>
      </c>
      <c r="B7" s="4" t="s">
        <v>56</v>
      </c>
      <c r="C7" s="5">
        <v>15.94</v>
      </c>
      <c r="D7" s="6" t="s">
        <v>11</v>
      </c>
      <c r="E7" s="5">
        <v>1438.96</v>
      </c>
      <c r="F7" s="4">
        <f t="shared" si="0"/>
        <v>22937.022400000002</v>
      </c>
    </row>
    <row r="8" spans="1:6" ht="150">
      <c r="A8" s="13" t="s">
        <v>57</v>
      </c>
      <c r="B8" s="4" t="s">
        <v>58</v>
      </c>
      <c r="C8" s="5">
        <v>76.47</v>
      </c>
      <c r="D8" s="6" t="s">
        <v>11</v>
      </c>
      <c r="E8" s="5">
        <v>4858.76</v>
      </c>
      <c r="F8" s="4">
        <f t="shared" si="0"/>
        <v>371549.37719999999</v>
      </c>
    </row>
    <row r="9" spans="1:6" ht="45">
      <c r="A9" s="4" t="s">
        <v>59</v>
      </c>
      <c r="B9" s="4" t="s">
        <v>33</v>
      </c>
      <c r="C9" s="5">
        <v>41.83</v>
      </c>
      <c r="D9" s="4" t="s">
        <v>34</v>
      </c>
      <c r="E9" s="4">
        <v>184.61</v>
      </c>
      <c r="F9" s="4">
        <f t="shared" si="0"/>
        <v>7722.2363000000005</v>
      </c>
    </row>
    <row r="10" spans="1:6" ht="14.25" customHeight="1">
      <c r="A10" s="6">
        <v>6</v>
      </c>
      <c r="B10" s="7" t="s">
        <v>60</v>
      </c>
      <c r="C10" s="5"/>
      <c r="D10" s="3"/>
      <c r="E10" s="8"/>
      <c r="F10" s="4"/>
    </row>
    <row r="11" spans="1:6">
      <c r="A11" s="6" t="s">
        <v>61</v>
      </c>
      <c r="B11" s="4" t="s">
        <v>62</v>
      </c>
      <c r="C11" s="5">
        <v>32.82</v>
      </c>
      <c r="D11" s="4" t="s">
        <v>11</v>
      </c>
      <c r="E11" s="4">
        <v>864.24</v>
      </c>
      <c r="F11" s="4">
        <f t="shared" si="0"/>
        <v>28364.356800000001</v>
      </c>
    </row>
    <row r="12" spans="1:6">
      <c r="A12" s="6" t="s">
        <v>63</v>
      </c>
      <c r="B12" s="4" t="s">
        <v>64</v>
      </c>
      <c r="C12" s="5">
        <v>9.56</v>
      </c>
      <c r="D12" s="4" t="s">
        <v>11</v>
      </c>
      <c r="E12" s="4">
        <v>408.24</v>
      </c>
      <c r="F12" s="4">
        <f t="shared" si="0"/>
        <v>3902.7744000000002</v>
      </c>
    </row>
    <row r="13" spans="1:6">
      <c r="A13" s="6" t="s">
        <v>65</v>
      </c>
      <c r="B13" s="4" t="s">
        <v>66</v>
      </c>
      <c r="C13" s="5">
        <v>15.94</v>
      </c>
      <c r="D13" s="4" t="s">
        <v>11</v>
      </c>
      <c r="E13" s="4">
        <v>788.88</v>
      </c>
      <c r="F13" s="4">
        <f t="shared" si="0"/>
        <v>12574.7472</v>
      </c>
    </row>
    <row r="14" spans="1:6">
      <c r="A14" s="6" t="s">
        <v>67</v>
      </c>
      <c r="B14" s="4" t="s">
        <v>68</v>
      </c>
      <c r="C14" s="5">
        <v>65.64</v>
      </c>
      <c r="D14" s="4" t="s">
        <v>11</v>
      </c>
      <c r="E14" s="4">
        <v>466.97</v>
      </c>
      <c r="F14" s="4">
        <f t="shared" si="0"/>
        <v>30651.910800000001</v>
      </c>
    </row>
    <row r="15" spans="1:6">
      <c r="A15" s="6" t="s">
        <v>69</v>
      </c>
      <c r="B15" s="4" t="s">
        <v>70</v>
      </c>
      <c r="C15" s="5">
        <v>31.87</v>
      </c>
      <c r="D15" s="4" t="s">
        <v>11</v>
      </c>
      <c r="E15" s="4">
        <v>177.1</v>
      </c>
      <c r="F15" s="4">
        <f t="shared" si="0"/>
        <v>5644.1769999999997</v>
      </c>
    </row>
    <row r="16" spans="1:6">
      <c r="A16" s="6"/>
      <c r="B16" s="7"/>
      <c r="C16" s="8"/>
      <c r="D16" s="3"/>
      <c r="E16" s="8" t="s">
        <v>71</v>
      </c>
      <c r="F16" s="5">
        <f>SUM(F5:F15)</f>
        <v>492222.4277</v>
      </c>
    </row>
    <row r="17" spans="1:6" ht="30">
      <c r="A17" s="6"/>
      <c r="B17" s="7"/>
      <c r="C17" s="8"/>
      <c r="D17" s="3"/>
      <c r="E17" s="4" t="s">
        <v>48</v>
      </c>
      <c r="F17" s="4">
        <f>F16*12/100</f>
        <v>59066.691324000007</v>
      </c>
    </row>
    <row r="18" spans="1:6">
      <c r="A18" s="6"/>
      <c r="B18" s="7"/>
      <c r="C18" s="8"/>
      <c r="D18" s="3"/>
      <c r="E18" s="4"/>
      <c r="F18" s="4">
        <f>F17+F16</f>
        <v>551289.11902400001</v>
      </c>
    </row>
    <row r="19" spans="1:6" ht="30">
      <c r="A19" s="6"/>
      <c r="B19" s="7"/>
      <c r="C19" s="8"/>
      <c r="D19" s="3"/>
      <c r="E19" s="4" t="s">
        <v>49</v>
      </c>
      <c r="F19" s="4">
        <f>F18*1/100</f>
        <v>5512.8911902400005</v>
      </c>
    </row>
    <row r="20" spans="1:6" ht="19.5" customHeight="1">
      <c r="A20" s="6"/>
      <c r="B20" s="7"/>
      <c r="C20" s="8"/>
      <c r="D20" s="3"/>
      <c r="E20" s="4" t="s">
        <v>50</v>
      </c>
      <c r="F20" s="4">
        <f>F19+F18</f>
        <v>556802.01021424006</v>
      </c>
    </row>
  </sheetData>
  <mergeCells count="3">
    <mergeCell ref="A1:F1"/>
    <mergeCell ref="A2:F2"/>
    <mergeCell ref="A3:F3"/>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F27"/>
  <sheetViews>
    <sheetView workbookViewId="0">
      <selection activeCell="F27" sqref="F27"/>
    </sheetView>
  </sheetViews>
  <sheetFormatPr defaultRowHeight="15"/>
  <cols>
    <col min="2" max="2" width="40.7109375" customWidth="1"/>
    <col min="3" max="3" width="18.7109375" customWidth="1"/>
    <col min="4" max="4" width="13.140625" customWidth="1"/>
    <col min="5" max="5" width="19.28515625" customWidth="1"/>
    <col min="6" max="6" width="19.7109375" customWidth="1"/>
  </cols>
  <sheetData>
    <row r="1" spans="1:6" ht="41.25" customHeight="1">
      <c r="A1" s="26"/>
      <c r="B1" s="150" t="s">
        <v>0</v>
      </c>
      <c r="C1" s="151"/>
      <c r="D1" s="151"/>
      <c r="E1" s="151"/>
      <c r="F1" s="151"/>
    </row>
    <row r="2" spans="1:6" ht="37.5" customHeight="1">
      <c r="A2" s="157" t="s">
        <v>234</v>
      </c>
      <c r="B2" s="157"/>
      <c r="C2" s="157"/>
      <c r="D2" s="157"/>
      <c r="E2" s="157"/>
      <c r="F2" s="157"/>
    </row>
    <row r="3" spans="1:6" s="74" customFormat="1" ht="17.25" customHeight="1">
      <c r="A3" s="73"/>
      <c r="B3" s="154" t="s">
        <v>209</v>
      </c>
      <c r="C3" s="154"/>
      <c r="D3" s="154"/>
      <c r="E3" s="154"/>
      <c r="F3" s="154"/>
    </row>
    <row r="4" spans="1:6" ht="33.75" customHeight="1">
      <c r="A4" s="27" t="s">
        <v>3</v>
      </c>
      <c r="B4" s="28" t="s">
        <v>235</v>
      </c>
      <c r="C4" s="29" t="s">
        <v>5</v>
      </c>
      <c r="D4" s="29" t="s">
        <v>6</v>
      </c>
      <c r="E4" s="29" t="s">
        <v>7</v>
      </c>
      <c r="F4" s="29" t="s">
        <v>8</v>
      </c>
    </row>
    <row r="5" spans="1:6" ht="52.5">
      <c r="A5" s="47">
        <v>1</v>
      </c>
      <c r="B5" s="30" t="s">
        <v>210</v>
      </c>
      <c r="C5" s="27">
        <f>[5]Sheet1!C4</f>
        <v>4</v>
      </c>
      <c r="D5" s="27" t="s">
        <v>142</v>
      </c>
      <c r="E5" s="31">
        <v>330.4</v>
      </c>
      <c r="F5" s="31">
        <f>PRODUCT(C5:E5,)</f>
        <v>1321.6</v>
      </c>
    </row>
    <row r="6" spans="1:6" ht="37.15" customHeight="1">
      <c r="A6" s="32" t="s">
        <v>236</v>
      </c>
      <c r="B6" s="33" t="s">
        <v>204</v>
      </c>
      <c r="C6" s="31">
        <f>[5]Sheet1!G8</f>
        <v>5.3956386292834893</v>
      </c>
      <c r="D6" s="27" t="str">
        <f>[5]Sheet1!H8</f>
        <v>m3</v>
      </c>
      <c r="E6" s="27">
        <f>[5]Sheet1!I8</f>
        <v>878.79</v>
      </c>
      <c r="F6" s="31">
        <f t="shared" ref="F6:F11" si="0">C6*E6</f>
        <v>4741.6332710280376</v>
      </c>
    </row>
    <row r="7" spans="1:6" ht="201" customHeight="1">
      <c r="A7" s="27" t="s">
        <v>237</v>
      </c>
      <c r="B7" s="34" t="s">
        <v>111</v>
      </c>
      <c r="C7" s="35">
        <f>[5]Sheet1!G12</f>
        <v>13.95</v>
      </c>
      <c r="D7" s="36" t="str">
        <f>D6</f>
        <v>m3</v>
      </c>
      <c r="E7" s="36">
        <f>[5]Sheet1!I12</f>
        <v>153.84</v>
      </c>
      <c r="F7" s="35">
        <f t="shared" si="0"/>
        <v>2146.0679999999998</v>
      </c>
    </row>
    <row r="8" spans="1:6" ht="102" customHeight="1">
      <c r="A8" s="37" t="s">
        <v>238</v>
      </c>
      <c r="B8" s="38" t="s">
        <v>17</v>
      </c>
      <c r="C8" s="37">
        <f>[5]Sheet1!G16</f>
        <v>0.68</v>
      </c>
      <c r="D8" s="37" t="str">
        <f>D7</f>
        <v>m3</v>
      </c>
      <c r="E8" s="67">
        <f>[5]Sheet1!I16</f>
        <v>415.58</v>
      </c>
      <c r="F8" s="67">
        <f t="shared" si="0"/>
        <v>282.59440000000001</v>
      </c>
    </row>
    <row r="9" spans="1:6" ht="162.6" customHeight="1">
      <c r="A9" s="27" t="s">
        <v>239</v>
      </c>
      <c r="B9" s="39" t="s">
        <v>19</v>
      </c>
      <c r="C9" s="31">
        <f>[5]Sheet1!G20</f>
        <v>1.1399999999999999</v>
      </c>
      <c r="D9" s="27" t="str">
        <f>D8</f>
        <v>m3</v>
      </c>
      <c r="E9" s="31">
        <f>[5]Sheet1!I20</f>
        <v>1438.96</v>
      </c>
      <c r="F9" s="31">
        <f t="shared" si="0"/>
        <v>1640.4143999999999</v>
      </c>
    </row>
    <row r="10" spans="1:6" ht="155.25">
      <c r="A10" s="27" t="s">
        <v>240</v>
      </c>
      <c r="B10" s="40" t="s">
        <v>216</v>
      </c>
      <c r="C10" s="31">
        <f>[5]Sheet1!G25</f>
        <v>4.6899999999999995</v>
      </c>
      <c r="D10" s="27" t="str">
        <f>D9</f>
        <v>m3</v>
      </c>
      <c r="E10" s="31">
        <f>[5]Sheet1!I25</f>
        <v>5891.97</v>
      </c>
      <c r="F10" s="31">
        <f t="shared" si="0"/>
        <v>27633.3393</v>
      </c>
    </row>
    <row r="11" spans="1:6" ht="151.15" customHeight="1">
      <c r="A11" s="68" t="s">
        <v>217</v>
      </c>
      <c r="B11" s="41" t="s">
        <v>218</v>
      </c>
      <c r="C11" s="31">
        <f>[5]Sheet1!G30</f>
        <v>19.16</v>
      </c>
      <c r="D11" s="27" t="str">
        <f>D10</f>
        <v>m3</v>
      </c>
      <c r="E11" s="27">
        <f>[5]Sheet1!I30</f>
        <v>6092.63</v>
      </c>
      <c r="F11" s="31">
        <f t="shared" si="0"/>
        <v>116734.7908</v>
      </c>
    </row>
    <row r="12" spans="1:6" ht="229.15" customHeight="1">
      <c r="A12" s="27" t="s">
        <v>219</v>
      </c>
      <c r="B12" s="39" t="s">
        <v>220</v>
      </c>
      <c r="C12" s="69"/>
      <c r="D12" s="47"/>
      <c r="E12" s="47"/>
      <c r="F12" s="31"/>
    </row>
    <row r="13" spans="1:6" ht="23.25">
      <c r="A13" s="47"/>
      <c r="B13" s="45" t="s">
        <v>221</v>
      </c>
      <c r="C13" s="46">
        <f>[5]Sheet1!G36</f>
        <v>0.69479999999999997</v>
      </c>
      <c r="D13" s="47" t="s">
        <v>31</v>
      </c>
      <c r="E13" s="46">
        <v>79086.94</v>
      </c>
      <c r="F13" s="46">
        <f>PRODUCT(C13:E13)</f>
        <v>54949.605911999999</v>
      </c>
    </row>
    <row r="14" spans="1:6" ht="23.25">
      <c r="A14" s="47"/>
      <c r="B14" s="45" t="s">
        <v>222</v>
      </c>
      <c r="C14" s="46">
        <f>[5]Sheet1!G37</f>
        <v>1.6211999999999998</v>
      </c>
      <c r="D14" s="47" t="s">
        <v>31</v>
      </c>
      <c r="E14" s="46">
        <v>77259.94</v>
      </c>
      <c r="F14" s="46">
        <f>PRODUCT(C14:E14)</f>
        <v>125253.81472799998</v>
      </c>
    </row>
    <row r="15" spans="1:6" ht="93">
      <c r="A15" s="47" t="s">
        <v>223</v>
      </c>
      <c r="B15" s="39" t="s">
        <v>224</v>
      </c>
      <c r="C15" s="31">
        <f>[5]Sheet1!G44</f>
        <v>87.639405204460971</v>
      </c>
      <c r="D15" s="27" t="str">
        <f>[5]Sheet1!H44</f>
        <v>M2</v>
      </c>
      <c r="E15" s="31">
        <f>[5]Sheet1!I44</f>
        <v>184.61</v>
      </c>
      <c r="F15" s="31">
        <f>C15*E15</f>
        <v>16179.11059479554</v>
      </c>
    </row>
    <row r="16" spans="1:6" ht="23.25">
      <c r="A16" s="47">
        <v>10</v>
      </c>
      <c r="B16" s="39" t="s">
        <v>35</v>
      </c>
      <c r="C16" s="70"/>
      <c r="D16" s="70"/>
      <c r="E16" s="47"/>
      <c r="F16" s="27"/>
    </row>
    <row r="17" spans="1:6" ht="23.25">
      <c r="A17" s="71" t="s">
        <v>36</v>
      </c>
      <c r="B17" s="39" t="s">
        <v>225</v>
      </c>
      <c r="C17" s="46">
        <f>[5]MATERIAL!F10</f>
        <v>10.26</v>
      </c>
      <c r="D17" s="47" t="s">
        <v>14</v>
      </c>
      <c r="E17" s="47">
        <v>790.67</v>
      </c>
      <c r="F17" s="31">
        <f>ROUND(C17*E17,2)</f>
        <v>8112.27</v>
      </c>
    </row>
    <row r="18" spans="1:6" ht="23.25">
      <c r="A18" s="47" t="s">
        <v>39</v>
      </c>
      <c r="B18" s="39" t="s">
        <v>226</v>
      </c>
      <c r="C18" s="46">
        <f>[5]MATERIAL!E10</f>
        <v>0.68</v>
      </c>
      <c r="D18" s="47" t="s">
        <v>14</v>
      </c>
      <c r="E18" s="47">
        <v>437.55</v>
      </c>
      <c r="F18" s="31">
        <f>ROUND(C18*E18,2)</f>
        <v>297.52999999999997</v>
      </c>
    </row>
    <row r="19" spans="1:6" ht="23.25">
      <c r="A19" s="47" t="s">
        <v>41</v>
      </c>
      <c r="B19" s="39" t="s">
        <v>227</v>
      </c>
      <c r="C19" s="46">
        <f>[5]MATERIAL!G10</f>
        <v>20.510999999999999</v>
      </c>
      <c r="D19" s="47" t="s">
        <v>14</v>
      </c>
      <c r="E19" s="46">
        <v>393.4</v>
      </c>
      <c r="F19" s="31">
        <f>ROUNDUP(C19*E19,2)</f>
        <v>8069.0300000000007</v>
      </c>
    </row>
    <row r="20" spans="1:6" ht="23.25">
      <c r="A20" s="47" t="s">
        <v>43</v>
      </c>
      <c r="B20" s="51" t="s">
        <v>228</v>
      </c>
      <c r="C20" s="72">
        <f>[5]MATERIAL!H10</f>
        <v>1.1399999999999999</v>
      </c>
      <c r="D20" s="54" t="s">
        <v>229</v>
      </c>
      <c r="E20" s="54">
        <v>712.09</v>
      </c>
      <c r="F20" s="31">
        <f>ROUNDUP(C20*E20,2)</f>
        <v>811.79</v>
      </c>
    </row>
    <row r="21" spans="1:6" ht="23.25">
      <c r="A21" s="47" t="s">
        <v>45</v>
      </c>
      <c r="B21" s="39" t="s">
        <v>70</v>
      </c>
      <c r="C21" s="46">
        <f>[5]MATERIAL!I10</f>
        <v>13.95</v>
      </c>
      <c r="D21" s="47" t="s">
        <v>14</v>
      </c>
      <c r="E21" s="46">
        <v>177.1</v>
      </c>
      <c r="F21" s="31">
        <f>ROUNDUP(C21*E21,2)</f>
        <v>2470.5500000000002</v>
      </c>
    </row>
    <row r="22" spans="1:6" ht="18.75">
      <c r="A22" s="53"/>
      <c r="B22" s="55"/>
      <c r="C22" s="53"/>
      <c r="D22" s="43"/>
      <c r="E22" s="54" t="s">
        <v>47</v>
      </c>
      <c r="F22" s="56">
        <f>SUM(F5:F21)</f>
        <v>370644.14140582358</v>
      </c>
    </row>
    <row r="23" spans="1:6" ht="18.75">
      <c r="A23" s="59"/>
      <c r="B23" s="60"/>
      <c r="C23" s="155" t="s">
        <v>230</v>
      </c>
      <c r="D23" s="155"/>
      <c r="E23" s="155"/>
      <c r="F23" s="56">
        <f>F22*12%</f>
        <v>44477.296968698829</v>
      </c>
    </row>
    <row r="24" spans="1:6" ht="18.75">
      <c r="A24" s="59"/>
      <c r="B24" s="60"/>
      <c r="C24" s="155" t="s">
        <v>47</v>
      </c>
      <c r="D24" s="155"/>
      <c r="E24" s="155"/>
      <c r="F24" s="56">
        <f>F22+F23</f>
        <v>415121.43837452243</v>
      </c>
    </row>
    <row r="25" spans="1:6" ht="15.75">
      <c r="A25" s="61"/>
      <c r="B25" s="62"/>
      <c r="C25" s="156" t="s">
        <v>231</v>
      </c>
      <c r="D25" s="156"/>
      <c r="E25" s="156"/>
      <c r="F25" s="56">
        <f>F24*1%</f>
        <v>4151.214383745224</v>
      </c>
    </row>
    <row r="26" spans="1:6" ht="17.25">
      <c r="A26" s="63"/>
      <c r="B26" s="64"/>
      <c r="C26" s="63"/>
      <c r="D26" s="147" t="s">
        <v>47</v>
      </c>
      <c r="E26" s="148"/>
      <c r="F26" s="56">
        <f>F24+F25</f>
        <v>419272.65275826765</v>
      </c>
    </row>
    <row r="27" spans="1:6" ht="18">
      <c r="A27" s="65"/>
      <c r="B27" s="66"/>
      <c r="C27" s="65"/>
      <c r="D27" s="149" t="s">
        <v>232</v>
      </c>
      <c r="E27" s="149"/>
      <c r="F27" s="58">
        <v>419300</v>
      </c>
    </row>
  </sheetData>
  <mergeCells count="8">
    <mergeCell ref="D26:E26"/>
    <mergeCell ref="D27:E27"/>
    <mergeCell ref="B1:F1"/>
    <mergeCell ref="A2:F2"/>
    <mergeCell ref="B3:F3"/>
    <mergeCell ref="C23:E23"/>
    <mergeCell ref="C24:E24"/>
    <mergeCell ref="C25:E25"/>
  </mergeCells>
  <pageMargins left="0.7" right="0.7" top="0.75" bottom="0.75" header="0.3" footer="0.3"/>
  <pageSetup orientation="portrait" verticalDpi="0" r:id="rId1"/>
</worksheet>
</file>

<file path=xl/worksheets/sheet21.xml><?xml version="1.0" encoding="utf-8"?>
<worksheet xmlns="http://schemas.openxmlformats.org/spreadsheetml/2006/main" xmlns:r="http://schemas.openxmlformats.org/officeDocument/2006/relationships">
  <dimension ref="A1:G27"/>
  <sheetViews>
    <sheetView workbookViewId="0">
      <selection activeCell="A3" sqref="A3:F3"/>
    </sheetView>
  </sheetViews>
  <sheetFormatPr defaultRowHeight="15"/>
  <cols>
    <col min="1" max="1" width="9.140625" style="9"/>
    <col min="2" max="2" width="42.28515625" style="10" customWidth="1"/>
    <col min="3" max="3" width="9.5703125" style="1" bestFit="1" customWidth="1"/>
    <col min="4" max="4" width="9.140625" style="11"/>
    <col min="5" max="5" width="9.140625" style="1"/>
    <col min="6" max="6" width="19.42578125" style="12" customWidth="1"/>
    <col min="7" max="7" width="14.7109375" style="1" hidden="1" customWidth="1"/>
    <col min="8" max="16384" width="9.140625" style="1"/>
  </cols>
  <sheetData>
    <row r="1" spans="1:7" ht="18.75">
      <c r="A1" s="115" t="s">
        <v>0</v>
      </c>
      <c r="B1" s="115"/>
      <c r="C1" s="115"/>
      <c r="D1" s="115"/>
      <c r="E1" s="115"/>
      <c r="F1" s="115"/>
      <c r="G1" s="1" t="s">
        <v>82</v>
      </c>
    </row>
    <row r="2" spans="1:7" ht="18.75">
      <c r="A2" s="115" t="s">
        <v>1</v>
      </c>
      <c r="B2" s="115"/>
      <c r="C2" s="115"/>
      <c r="D2" s="115"/>
      <c r="E2" s="115"/>
      <c r="F2" s="115"/>
    </row>
    <row r="3" spans="1:7" ht="57.75" customHeight="1">
      <c r="A3" s="116" t="s">
        <v>156</v>
      </c>
      <c r="B3" s="116"/>
      <c r="C3" s="116"/>
      <c r="D3" s="116"/>
      <c r="E3" s="116"/>
      <c r="F3" s="116"/>
    </row>
    <row r="4" spans="1:7">
      <c r="A4" s="2" t="s">
        <v>3</v>
      </c>
      <c r="B4" s="2" t="s">
        <v>4</v>
      </c>
      <c r="C4" s="2" t="s">
        <v>5</v>
      </c>
      <c r="D4" s="2" t="s">
        <v>6</v>
      </c>
      <c r="E4" s="2" t="s">
        <v>7</v>
      </c>
      <c r="F4" s="2" t="s">
        <v>8</v>
      </c>
    </row>
    <row r="5" spans="1:7" ht="30">
      <c r="A5" s="4" t="s">
        <v>83</v>
      </c>
      <c r="B5" s="4" t="s">
        <v>84</v>
      </c>
      <c r="C5" s="5">
        <f>G5/E5</f>
        <v>5.6709104783324626</v>
      </c>
      <c r="D5" s="4" t="s">
        <v>14</v>
      </c>
      <c r="E5" s="4">
        <v>497.98</v>
      </c>
      <c r="F5" s="5">
        <f>C5*E5</f>
        <v>2824</v>
      </c>
      <c r="G5" s="1">
        <v>2824</v>
      </c>
    </row>
    <row r="6" spans="1:7" ht="75">
      <c r="A6" s="3" t="s">
        <v>146</v>
      </c>
      <c r="B6" s="4" t="s">
        <v>10</v>
      </c>
      <c r="C6" s="4">
        <f>G6/E6</f>
        <v>0.95018228655009063</v>
      </c>
      <c r="D6" s="3" t="s">
        <v>11</v>
      </c>
      <c r="E6" s="4">
        <v>1832.28</v>
      </c>
      <c r="F6" s="4">
        <f t="shared" ref="F6" si="0">+C6*E6</f>
        <v>1741</v>
      </c>
      <c r="G6" s="1">
        <v>1741</v>
      </c>
    </row>
    <row r="7" spans="1:7" ht="120">
      <c r="A7" s="13" t="s">
        <v>157</v>
      </c>
      <c r="B7" s="4" t="s">
        <v>13</v>
      </c>
      <c r="C7" s="5">
        <f t="shared" ref="C7:C21" si="1">G7/E7</f>
        <v>101.02054082163286</v>
      </c>
      <c r="D7" s="3" t="s">
        <v>11</v>
      </c>
      <c r="E7" s="8">
        <v>153.84</v>
      </c>
      <c r="F7" s="5">
        <f t="shared" ref="F7:F21" si="2">C7*E7</f>
        <v>15541</v>
      </c>
      <c r="G7" s="1">
        <v>15541</v>
      </c>
    </row>
    <row r="8" spans="1:7" ht="105">
      <c r="A8" s="13" t="s">
        <v>16</v>
      </c>
      <c r="B8" s="4" t="s">
        <v>54</v>
      </c>
      <c r="C8" s="5">
        <f t="shared" si="1"/>
        <v>17.710188170749316</v>
      </c>
      <c r="D8" s="3" t="s">
        <v>11</v>
      </c>
      <c r="E8" s="8">
        <v>415.58</v>
      </c>
      <c r="F8" s="5">
        <f t="shared" si="2"/>
        <v>7360</v>
      </c>
      <c r="G8" s="1">
        <v>7360</v>
      </c>
    </row>
    <row r="9" spans="1:7" ht="90">
      <c r="A9" s="13" t="s">
        <v>158</v>
      </c>
      <c r="B9" s="4" t="s">
        <v>56</v>
      </c>
      <c r="C9" s="5">
        <f t="shared" si="1"/>
        <v>10.629899371768499</v>
      </c>
      <c r="D9" s="3" t="s">
        <v>11</v>
      </c>
      <c r="E9" s="8">
        <v>1438.96</v>
      </c>
      <c r="F9" s="5">
        <f t="shared" si="2"/>
        <v>15296</v>
      </c>
      <c r="G9" s="1">
        <v>15296</v>
      </c>
    </row>
    <row r="10" spans="1:7" ht="150">
      <c r="A10" s="19" t="s">
        <v>159</v>
      </c>
      <c r="B10" s="4" t="s">
        <v>58</v>
      </c>
      <c r="C10" s="5">
        <f>G10/E10</f>
        <v>1.2336378005910973</v>
      </c>
      <c r="D10" s="3" t="s">
        <v>11</v>
      </c>
      <c r="E10" s="8">
        <v>4858.76</v>
      </c>
      <c r="F10" s="5">
        <f>C10*E10</f>
        <v>5993.95</v>
      </c>
      <c r="G10" s="21">
        <v>5993.95</v>
      </c>
    </row>
    <row r="11" spans="1:7" ht="60">
      <c r="A11" s="19" t="s">
        <v>160</v>
      </c>
      <c r="B11" s="4" t="s">
        <v>161</v>
      </c>
      <c r="C11" s="5">
        <f t="shared" si="1"/>
        <v>28.040027359270329</v>
      </c>
      <c r="D11" s="3" t="s">
        <v>11</v>
      </c>
      <c r="E11" s="8">
        <v>5891.97</v>
      </c>
      <c r="F11" s="5">
        <f t="shared" si="2"/>
        <v>165211</v>
      </c>
      <c r="G11" s="1">
        <v>165211</v>
      </c>
    </row>
    <row r="12" spans="1:7" ht="135">
      <c r="A12" s="19" t="s">
        <v>162</v>
      </c>
      <c r="B12" s="4" t="s">
        <v>163</v>
      </c>
      <c r="C12" s="5">
        <f t="shared" si="1"/>
        <v>5.8411211578579367</v>
      </c>
      <c r="D12" s="3" t="s">
        <v>11</v>
      </c>
      <c r="E12" s="8">
        <v>6092.63</v>
      </c>
      <c r="F12" s="5">
        <f t="shared" si="2"/>
        <v>35587.79</v>
      </c>
      <c r="G12" s="1">
        <v>35587.79</v>
      </c>
    </row>
    <row r="13" spans="1:7" ht="120">
      <c r="A13" s="4" t="s">
        <v>164</v>
      </c>
      <c r="B13" s="4" t="s">
        <v>165</v>
      </c>
      <c r="C13" s="5">
        <f t="shared" si="1"/>
        <v>0.89718896697735417</v>
      </c>
      <c r="D13" s="4" t="s">
        <v>102</v>
      </c>
      <c r="E13" s="4">
        <v>79086.94</v>
      </c>
      <c r="F13" s="5">
        <f t="shared" si="2"/>
        <v>70955.929999999993</v>
      </c>
      <c r="G13" s="1">
        <v>70955.929999999993</v>
      </c>
    </row>
    <row r="14" spans="1:7" ht="120">
      <c r="A14" s="19" t="s">
        <v>166</v>
      </c>
      <c r="B14" s="4" t="s">
        <v>167</v>
      </c>
      <c r="C14" s="5">
        <f t="shared" si="1"/>
        <v>2.0934410510802883</v>
      </c>
      <c r="D14" s="3" t="s">
        <v>102</v>
      </c>
      <c r="E14" s="8">
        <v>77259.94</v>
      </c>
      <c r="F14" s="5">
        <f t="shared" si="2"/>
        <v>161739.13</v>
      </c>
      <c r="G14" s="1">
        <v>161739.13</v>
      </c>
    </row>
    <row r="15" spans="1:7" ht="30">
      <c r="A15" s="19" t="s">
        <v>168</v>
      </c>
      <c r="B15" s="4" t="s">
        <v>169</v>
      </c>
      <c r="C15" s="5">
        <v>140.69999999999999</v>
      </c>
      <c r="D15" s="3" t="s">
        <v>34</v>
      </c>
      <c r="E15" s="8">
        <v>877.72</v>
      </c>
      <c r="F15" s="5">
        <v>130516.96</v>
      </c>
      <c r="G15" s="21">
        <v>132779</v>
      </c>
    </row>
    <row r="16" spans="1:7" ht="60">
      <c r="A16" s="4" t="s">
        <v>170</v>
      </c>
      <c r="B16" s="4" t="s">
        <v>87</v>
      </c>
      <c r="C16" s="5">
        <f t="shared" si="1"/>
        <v>235.59937164833971</v>
      </c>
      <c r="D16" s="4" t="s">
        <v>34</v>
      </c>
      <c r="E16" s="16">
        <v>184.61</v>
      </c>
      <c r="F16" s="5">
        <f t="shared" si="2"/>
        <v>43494</v>
      </c>
      <c r="G16" s="21">
        <v>43494</v>
      </c>
    </row>
    <row r="17" spans="1:7">
      <c r="A17" s="6">
        <v>12</v>
      </c>
      <c r="B17" s="7" t="s">
        <v>60</v>
      </c>
      <c r="C17" s="5"/>
      <c r="D17" s="3"/>
      <c r="E17" s="8"/>
      <c r="F17" s="5"/>
    </row>
    <row r="18" spans="1:7">
      <c r="A18" s="6" t="s">
        <v>171</v>
      </c>
      <c r="B18" s="4" t="s">
        <v>172</v>
      </c>
      <c r="C18" s="5">
        <f t="shared" si="1"/>
        <v>15.109970025421479</v>
      </c>
      <c r="D18" s="4" t="s">
        <v>11</v>
      </c>
      <c r="E18" s="4">
        <v>790.67</v>
      </c>
      <c r="F18" s="5">
        <f t="shared" si="2"/>
        <v>11947</v>
      </c>
      <c r="G18" s="1">
        <v>11947</v>
      </c>
    </row>
    <row r="19" spans="1:7">
      <c r="A19" s="6" t="s">
        <v>173</v>
      </c>
      <c r="B19" s="4" t="s">
        <v>174</v>
      </c>
      <c r="C19" s="5">
        <f t="shared" si="1"/>
        <v>17.709976002742543</v>
      </c>
      <c r="D19" s="4" t="s">
        <v>11</v>
      </c>
      <c r="E19" s="4">
        <v>437.55</v>
      </c>
      <c r="F19" s="5">
        <f t="shared" si="2"/>
        <v>7749</v>
      </c>
      <c r="G19" s="1">
        <v>7749</v>
      </c>
    </row>
    <row r="20" spans="1:7">
      <c r="A20" s="6" t="s">
        <v>175</v>
      </c>
      <c r="B20" s="4" t="s">
        <v>176</v>
      </c>
      <c r="C20" s="5">
        <f t="shared" si="1"/>
        <v>30.222303360530269</v>
      </c>
      <c r="D20" s="4" t="s">
        <v>11</v>
      </c>
      <c r="E20" s="4">
        <v>712.09</v>
      </c>
      <c r="F20" s="5">
        <f t="shared" si="2"/>
        <v>21521</v>
      </c>
      <c r="G20" s="1">
        <v>21521</v>
      </c>
    </row>
    <row r="21" spans="1:7">
      <c r="A21" s="6" t="s">
        <v>177</v>
      </c>
      <c r="B21" s="4" t="s">
        <v>178</v>
      </c>
      <c r="C21" s="5">
        <f t="shared" si="1"/>
        <v>10.629994916115914</v>
      </c>
      <c r="D21" s="4" t="s">
        <v>11</v>
      </c>
      <c r="E21" s="4">
        <v>393.4</v>
      </c>
      <c r="F21" s="5">
        <f t="shared" si="2"/>
        <v>4181.84</v>
      </c>
      <c r="G21" s="1">
        <v>4181.84</v>
      </c>
    </row>
    <row r="22" spans="1:7">
      <c r="A22" s="6" t="s">
        <v>179</v>
      </c>
      <c r="B22" s="4" t="s">
        <v>46</v>
      </c>
      <c r="C22" s="5">
        <v>101.02</v>
      </c>
      <c r="D22" s="4" t="s">
        <v>11</v>
      </c>
      <c r="E22" s="4">
        <v>177.1</v>
      </c>
      <c r="F22" s="5">
        <v>17891</v>
      </c>
      <c r="G22" s="1">
        <v>179891</v>
      </c>
    </row>
    <row r="23" spans="1:7">
      <c r="A23" s="6"/>
      <c r="B23" s="7"/>
      <c r="C23" s="8"/>
      <c r="D23" s="3"/>
      <c r="E23" s="8" t="s">
        <v>71</v>
      </c>
      <c r="F23" s="5">
        <f>SUM(F5:F22)</f>
        <v>719550.6</v>
      </c>
    </row>
    <row r="24" spans="1:7" ht="30">
      <c r="A24" s="6"/>
      <c r="B24" s="7"/>
      <c r="C24" s="8"/>
      <c r="D24" s="3"/>
      <c r="E24" s="4" t="s">
        <v>48</v>
      </c>
      <c r="F24" s="4">
        <f>F23*12/100</f>
        <v>86346.071999999986</v>
      </c>
    </row>
    <row r="25" spans="1:7">
      <c r="A25" s="6"/>
      <c r="B25" s="7"/>
      <c r="C25" s="8"/>
      <c r="D25" s="3"/>
      <c r="E25" s="4"/>
      <c r="F25" s="4">
        <f>F24+F23</f>
        <v>805896.67200000002</v>
      </c>
    </row>
    <row r="26" spans="1:7" ht="30">
      <c r="A26" s="6"/>
      <c r="B26" s="7"/>
      <c r="C26" s="8"/>
      <c r="D26" s="3"/>
      <c r="E26" s="4" t="s">
        <v>49</v>
      </c>
      <c r="F26" s="4">
        <f>F25*1/100</f>
        <v>8058.9667200000004</v>
      </c>
    </row>
    <row r="27" spans="1:7">
      <c r="A27" s="6"/>
      <c r="B27" s="7"/>
      <c r="C27" s="8"/>
      <c r="D27" s="3"/>
      <c r="E27" s="4" t="s">
        <v>71</v>
      </c>
      <c r="F27" s="4">
        <f>F26+F25</f>
        <v>813955.63872000005</v>
      </c>
    </row>
  </sheetData>
  <mergeCells count="3">
    <mergeCell ref="A1:F1"/>
    <mergeCell ref="A2:F2"/>
    <mergeCell ref="A3:F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F21"/>
  <sheetViews>
    <sheetView topLeftCell="A10" workbookViewId="0">
      <selection activeCell="F21" sqref="F21"/>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115" t="s">
        <v>0</v>
      </c>
      <c r="B1" s="115"/>
      <c r="C1" s="115"/>
      <c r="D1" s="115"/>
      <c r="E1" s="115"/>
      <c r="F1" s="115"/>
    </row>
    <row r="2" spans="1:6" ht="18.75">
      <c r="A2" s="115" t="s">
        <v>1</v>
      </c>
      <c r="B2" s="115"/>
      <c r="C2" s="115"/>
      <c r="D2" s="115"/>
      <c r="E2" s="115"/>
      <c r="F2" s="115"/>
    </row>
    <row r="3" spans="1:6" ht="48" customHeight="1">
      <c r="A3" s="116" t="s">
        <v>180</v>
      </c>
      <c r="B3" s="116"/>
      <c r="C3" s="116"/>
      <c r="D3" s="116"/>
      <c r="E3" s="116"/>
      <c r="F3" s="116"/>
    </row>
    <row r="4" spans="1:6">
      <c r="A4" s="2" t="s">
        <v>3</v>
      </c>
      <c r="B4" s="2" t="s">
        <v>4</v>
      </c>
      <c r="C4" s="2" t="s">
        <v>5</v>
      </c>
      <c r="D4" s="2" t="s">
        <v>6</v>
      </c>
      <c r="E4" s="2" t="s">
        <v>7</v>
      </c>
      <c r="F4" s="2" t="s">
        <v>8</v>
      </c>
    </row>
    <row r="5" spans="1:6" ht="30">
      <c r="A5" s="13">
        <v>1</v>
      </c>
      <c r="B5" s="4" t="s">
        <v>141</v>
      </c>
      <c r="C5" s="4">
        <v>2</v>
      </c>
      <c r="D5" s="3" t="s">
        <v>142</v>
      </c>
      <c r="E5" s="4">
        <v>330.4</v>
      </c>
      <c r="F5" s="20">
        <f>C5*E5</f>
        <v>660.8</v>
      </c>
    </row>
    <row r="6" spans="1:6" ht="120">
      <c r="A6" s="13" t="s">
        <v>157</v>
      </c>
      <c r="B6" s="4" t="s">
        <v>13</v>
      </c>
      <c r="C6" s="4">
        <v>36.72</v>
      </c>
      <c r="D6" s="3" t="s">
        <v>11</v>
      </c>
      <c r="E6" s="5">
        <v>153.84</v>
      </c>
      <c r="F6" s="4">
        <f t="shared" ref="F6:F10" si="0">C6*E6</f>
        <v>5649.0047999999997</v>
      </c>
    </row>
    <row r="7" spans="1:6" ht="105">
      <c r="A7" s="13" t="s">
        <v>16</v>
      </c>
      <c r="B7" s="4" t="s">
        <v>54</v>
      </c>
      <c r="C7" s="4">
        <v>13.7</v>
      </c>
      <c r="D7" s="3" t="s">
        <v>11</v>
      </c>
      <c r="E7" s="5">
        <v>415.58</v>
      </c>
      <c r="F7" s="4">
        <f t="shared" si="0"/>
        <v>5693.4459999999999</v>
      </c>
    </row>
    <row r="8" spans="1:6" ht="90">
      <c r="A8" s="13" t="s">
        <v>158</v>
      </c>
      <c r="B8" s="4" t="s">
        <v>56</v>
      </c>
      <c r="C8" s="4">
        <v>23.02</v>
      </c>
      <c r="D8" s="6" t="s">
        <v>11</v>
      </c>
      <c r="E8" s="5">
        <v>1336.28</v>
      </c>
      <c r="F8" s="4">
        <f t="shared" si="0"/>
        <v>30761.1656</v>
      </c>
    </row>
    <row r="9" spans="1:6" ht="150">
      <c r="A9" s="13" t="s">
        <v>159</v>
      </c>
      <c r="B9" s="4" t="s">
        <v>58</v>
      </c>
      <c r="C9" s="4">
        <v>18.079999999999998</v>
      </c>
      <c r="D9" s="6" t="s">
        <v>11</v>
      </c>
      <c r="E9" s="5">
        <v>4858.76</v>
      </c>
      <c r="F9" s="4">
        <f t="shared" si="0"/>
        <v>87846.380799999999</v>
      </c>
    </row>
    <row r="10" spans="1:6" ht="45">
      <c r="A10" s="13" t="s">
        <v>181</v>
      </c>
      <c r="B10" s="22" t="s">
        <v>33</v>
      </c>
      <c r="C10" s="4">
        <v>13.19</v>
      </c>
      <c r="D10" s="13" t="s">
        <v>34</v>
      </c>
      <c r="E10" s="5">
        <v>184.61</v>
      </c>
      <c r="F10" s="4">
        <f t="shared" si="0"/>
        <v>2435.0059000000001</v>
      </c>
    </row>
    <row r="11" spans="1:6">
      <c r="A11" s="6">
        <v>7</v>
      </c>
      <c r="B11" s="7" t="s">
        <v>60</v>
      </c>
      <c r="C11" s="4"/>
      <c r="D11" s="3"/>
      <c r="E11" s="8"/>
      <c r="F11" s="4"/>
    </row>
    <row r="12" spans="1:6">
      <c r="A12" s="4" t="s">
        <v>36</v>
      </c>
      <c r="B12" s="4" t="s">
        <v>172</v>
      </c>
      <c r="C12" s="4">
        <v>7.77</v>
      </c>
      <c r="D12" s="4" t="s">
        <v>11</v>
      </c>
      <c r="E12" s="4">
        <v>790.67</v>
      </c>
      <c r="F12" s="4">
        <f t="shared" ref="F12:F16" si="1">ROUND(E12*C12,2)</f>
        <v>6143.51</v>
      </c>
    </row>
    <row r="13" spans="1:6">
      <c r="A13" s="4" t="s">
        <v>39</v>
      </c>
      <c r="B13" s="4" t="s">
        <v>174</v>
      </c>
      <c r="C13" s="4">
        <v>13.7</v>
      </c>
      <c r="D13" s="4" t="s">
        <v>11</v>
      </c>
      <c r="E13" s="4">
        <v>437.55</v>
      </c>
      <c r="F13" s="4">
        <f t="shared" si="1"/>
        <v>5994.44</v>
      </c>
    </row>
    <row r="14" spans="1:6">
      <c r="A14" s="4" t="s">
        <v>41</v>
      </c>
      <c r="B14" s="4" t="s">
        <v>176</v>
      </c>
      <c r="C14" s="4">
        <v>23.02</v>
      </c>
      <c r="D14" s="4" t="s">
        <v>11</v>
      </c>
      <c r="E14" s="4">
        <v>712.09</v>
      </c>
      <c r="F14" s="4">
        <f t="shared" si="1"/>
        <v>16392.310000000001</v>
      </c>
    </row>
    <row r="15" spans="1:6">
      <c r="A15" s="4" t="s">
        <v>43</v>
      </c>
      <c r="B15" s="4" t="s">
        <v>178</v>
      </c>
      <c r="C15" s="4">
        <v>15.55</v>
      </c>
      <c r="D15" s="4" t="s">
        <v>11</v>
      </c>
      <c r="E15" s="4">
        <v>393.4</v>
      </c>
      <c r="F15" s="4">
        <f t="shared" si="1"/>
        <v>6117.37</v>
      </c>
    </row>
    <row r="16" spans="1:6">
      <c r="A16" s="4" t="s">
        <v>45</v>
      </c>
      <c r="B16" s="4" t="s">
        <v>46</v>
      </c>
      <c r="C16" s="4">
        <v>36.700000000000003</v>
      </c>
      <c r="D16" s="4" t="s">
        <v>11</v>
      </c>
      <c r="E16" s="4">
        <v>177.1</v>
      </c>
      <c r="F16" s="4">
        <f t="shared" si="1"/>
        <v>6499.57</v>
      </c>
    </row>
    <row r="17" spans="1:6">
      <c r="A17" s="4"/>
      <c r="B17" s="4"/>
      <c r="C17" s="4"/>
      <c r="D17" s="4"/>
      <c r="E17" s="4" t="s">
        <v>47</v>
      </c>
      <c r="F17" s="4">
        <f>SUM(F5:F16)</f>
        <v>174193.0031</v>
      </c>
    </row>
    <row r="18" spans="1:6" ht="30">
      <c r="A18" s="6"/>
      <c r="B18" s="7"/>
      <c r="C18" s="8"/>
      <c r="D18" s="3"/>
      <c r="E18" s="4" t="s">
        <v>48</v>
      </c>
      <c r="F18" s="4">
        <f>F17*12/100</f>
        <v>20903.160372000002</v>
      </c>
    </row>
    <row r="19" spans="1:6">
      <c r="A19" s="6"/>
      <c r="B19" s="7"/>
      <c r="C19" s="8"/>
      <c r="D19" s="3"/>
      <c r="E19" s="4"/>
      <c r="F19" s="4">
        <f>F18+F17</f>
        <v>195096.16347200001</v>
      </c>
    </row>
    <row r="20" spans="1:6" ht="30">
      <c r="A20" s="6"/>
      <c r="B20" s="7"/>
      <c r="C20" s="8"/>
      <c r="D20" s="3"/>
      <c r="E20" s="4" t="s">
        <v>49</v>
      </c>
      <c r="F20" s="4">
        <f>F19*1/100</f>
        <v>1950.9616347200001</v>
      </c>
    </row>
    <row r="21" spans="1:6">
      <c r="A21" s="6"/>
      <c r="B21" s="7"/>
      <c r="C21" s="8"/>
      <c r="D21" s="3"/>
      <c r="E21" s="4" t="s">
        <v>50</v>
      </c>
      <c r="F21" s="4">
        <f>F20+F19</f>
        <v>197047.12510672002</v>
      </c>
    </row>
  </sheetData>
  <mergeCells count="3">
    <mergeCell ref="A1:F1"/>
    <mergeCell ref="A2:F2"/>
    <mergeCell ref="A3:F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H23"/>
  <sheetViews>
    <sheetView workbookViewId="0">
      <selection activeCell="A3" sqref="A3:F3"/>
    </sheetView>
  </sheetViews>
  <sheetFormatPr defaultRowHeight="15"/>
  <cols>
    <col min="1" max="1" width="9.140625" style="9"/>
    <col min="2" max="2" width="45.28515625" style="10" customWidth="1"/>
    <col min="3" max="3" width="10.140625" style="1" customWidth="1"/>
    <col min="4" max="4" width="9.140625" style="11"/>
    <col min="5" max="5" width="9.7109375" style="1" bestFit="1" customWidth="1"/>
    <col min="6" max="6" width="16.42578125" style="12" customWidth="1"/>
    <col min="7" max="16384" width="9.140625" style="1"/>
  </cols>
  <sheetData>
    <row r="1" spans="1:8" ht="18.75">
      <c r="A1" s="115" t="s">
        <v>0</v>
      </c>
      <c r="B1" s="115"/>
      <c r="C1" s="115"/>
      <c r="D1" s="115"/>
      <c r="E1" s="115"/>
      <c r="F1" s="115"/>
    </row>
    <row r="2" spans="1:8" ht="18.75">
      <c r="A2" s="115" t="s">
        <v>1</v>
      </c>
      <c r="B2" s="115"/>
      <c r="C2" s="115"/>
      <c r="D2" s="115"/>
      <c r="E2" s="115"/>
      <c r="F2" s="115"/>
    </row>
    <row r="3" spans="1:8" ht="44.25" customHeight="1">
      <c r="A3" s="116" t="s">
        <v>182</v>
      </c>
      <c r="B3" s="116"/>
      <c r="C3" s="116"/>
      <c r="D3" s="116"/>
      <c r="E3" s="116"/>
      <c r="F3" s="116"/>
    </row>
    <row r="4" spans="1:8">
      <c r="A4" s="2" t="s">
        <v>3</v>
      </c>
      <c r="B4" s="2" t="s">
        <v>4</v>
      </c>
      <c r="C4" s="2" t="s">
        <v>5</v>
      </c>
      <c r="D4" s="2" t="s">
        <v>6</v>
      </c>
      <c r="E4" s="2" t="s">
        <v>7</v>
      </c>
      <c r="F4" s="2" t="s">
        <v>8</v>
      </c>
    </row>
    <row r="5" spans="1:8" ht="120">
      <c r="A5" s="13" t="s">
        <v>52</v>
      </c>
      <c r="B5" s="4" t="s">
        <v>13</v>
      </c>
      <c r="C5" s="2">
        <v>51.91</v>
      </c>
      <c r="D5" s="3" t="s">
        <v>11</v>
      </c>
      <c r="E5" s="5">
        <v>153.84</v>
      </c>
      <c r="F5" s="20">
        <f t="shared" ref="F5:F12" si="0">C5*E5</f>
        <v>7985.8343999999997</v>
      </c>
    </row>
    <row r="6" spans="1:8" ht="105">
      <c r="A6" s="13" t="s">
        <v>53</v>
      </c>
      <c r="B6" s="4" t="s">
        <v>54</v>
      </c>
      <c r="C6" s="20">
        <v>4.8600000000000003</v>
      </c>
      <c r="D6" s="3" t="s">
        <v>11</v>
      </c>
      <c r="E6" s="5">
        <v>415.58</v>
      </c>
      <c r="F6" s="20">
        <f t="shared" si="0"/>
        <v>2019.7188000000001</v>
      </c>
      <c r="H6" s="1" t="s">
        <v>183</v>
      </c>
    </row>
    <row r="7" spans="1:8" ht="90">
      <c r="A7" s="13" t="s">
        <v>55</v>
      </c>
      <c r="B7" s="4" t="s">
        <v>56</v>
      </c>
      <c r="C7" s="2">
        <v>8.1</v>
      </c>
      <c r="D7" s="6" t="s">
        <v>11</v>
      </c>
      <c r="E7" s="5">
        <v>1438.96</v>
      </c>
      <c r="F7" s="20">
        <f t="shared" si="0"/>
        <v>11655.575999999999</v>
      </c>
    </row>
    <row r="8" spans="1:8" ht="60">
      <c r="A8" s="13" t="s">
        <v>184</v>
      </c>
      <c r="B8" s="4" t="s">
        <v>153</v>
      </c>
      <c r="C8" s="5">
        <v>21.03</v>
      </c>
      <c r="D8" s="6" t="s">
        <v>11</v>
      </c>
      <c r="E8" s="5">
        <v>5891.97</v>
      </c>
      <c r="F8" s="4">
        <f t="shared" si="0"/>
        <v>123908.12910000001</v>
      </c>
    </row>
    <row r="9" spans="1:8" ht="90">
      <c r="A9" s="13" t="s">
        <v>185</v>
      </c>
      <c r="B9" s="4" t="s">
        <v>28</v>
      </c>
      <c r="C9" s="5">
        <v>9.9499999999999993</v>
      </c>
      <c r="D9" s="3" t="s">
        <v>11</v>
      </c>
      <c r="E9" s="5">
        <v>6092.63</v>
      </c>
      <c r="F9" s="4">
        <f t="shared" si="0"/>
        <v>60621.6685</v>
      </c>
    </row>
    <row r="10" spans="1:8" ht="45">
      <c r="A10" s="4" t="s">
        <v>186</v>
      </c>
      <c r="B10" s="4" t="s">
        <v>33</v>
      </c>
      <c r="C10" s="4">
        <v>412.9</v>
      </c>
      <c r="D10" s="4" t="s">
        <v>34</v>
      </c>
      <c r="E10" s="4">
        <v>184.61</v>
      </c>
      <c r="F10" s="4">
        <f t="shared" si="0"/>
        <v>76225.468999999997</v>
      </c>
    </row>
    <row r="11" spans="1:8" ht="105">
      <c r="A11" s="4" t="s">
        <v>164</v>
      </c>
      <c r="B11" s="4" t="s">
        <v>165</v>
      </c>
      <c r="C11" s="4">
        <v>1.67</v>
      </c>
      <c r="D11" s="4" t="s">
        <v>102</v>
      </c>
      <c r="E11" s="4">
        <v>79086.94</v>
      </c>
      <c r="F11" s="4">
        <f t="shared" si="0"/>
        <v>132075.18979999999</v>
      </c>
    </row>
    <row r="12" spans="1:8" ht="120">
      <c r="A12" s="4" t="s">
        <v>155</v>
      </c>
      <c r="B12" s="4" t="s">
        <v>30</v>
      </c>
      <c r="C12" s="4">
        <v>0.97</v>
      </c>
      <c r="D12" s="4" t="s">
        <v>102</v>
      </c>
      <c r="E12" s="4">
        <v>77259.94</v>
      </c>
      <c r="F12" s="4">
        <f t="shared" si="0"/>
        <v>74942.141799999998</v>
      </c>
    </row>
    <row r="13" spans="1:8">
      <c r="A13" s="6">
        <v>10</v>
      </c>
      <c r="B13" s="7" t="s">
        <v>60</v>
      </c>
      <c r="C13" s="2"/>
      <c r="D13" s="3"/>
      <c r="E13" s="8"/>
      <c r="F13" s="20"/>
    </row>
    <row r="14" spans="1:8">
      <c r="A14" s="6" t="s">
        <v>61</v>
      </c>
      <c r="B14" s="4" t="s">
        <v>172</v>
      </c>
      <c r="C14" s="4">
        <v>13.32</v>
      </c>
      <c r="D14" s="4" t="s">
        <v>11</v>
      </c>
      <c r="E14" s="4">
        <v>790.67</v>
      </c>
      <c r="F14" s="4">
        <f t="shared" ref="F14:F18" si="1">C14*E14</f>
        <v>10531.724399999999</v>
      </c>
    </row>
    <row r="15" spans="1:8">
      <c r="A15" s="6" t="s">
        <v>63</v>
      </c>
      <c r="B15" s="4" t="s">
        <v>174</v>
      </c>
      <c r="C15" s="4">
        <v>4.8600000000000003</v>
      </c>
      <c r="D15" s="4" t="s">
        <v>11</v>
      </c>
      <c r="E15" s="4">
        <v>437.55</v>
      </c>
      <c r="F15" s="4">
        <f t="shared" si="1"/>
        <v>2126.4930000000004</v>
      </c>
    </row>
    <row r="16" spans="1:8">
      <c r="A16" s="6" t="s">
        <v>65</v>
      </c>
      <c r="B16" s="4" t="s">
        <v>176</v>
      </c>
      <c r="C16" s="4">
        <v>8.1</v>
      </c>
      <c r="D16" s="4" t="s">
        <v>11</v>
      </c>
      <c r="E16" s="4">
        <v>712.09</v>
      </c>
      <c r="F16" s="4">
        <f t="shared" si="1"/>
        <v>5767.9290000000001</v>
      </c>
    </row>
    <row r="17" spans="1:6">
      <c r="A17" s="6" t="s">
        <v>67</v>
      </c>
      <c r="B17" s="4" t="s">
        <v>178</v>
      </c>
      <c r="C17" s="4">
        <v>26.64</v>
      </c>
      <c r="D17" s="4" t="s">
        <v>11</v>
      </c>
      <c r="E17" s="4">
        <v>393.4</v>
      </c>
      <c r="F17" s="4">
        <f t="shared" si="1"/>
        <v>10480.175999999999</v>
      </c>
    </row>
    <row r="18" spans="1:6">
      <c r="A18" s="6" t="s">
        <v>69</v>
      </c>
      <c r="B18" s="4" t="s">
        <v>46</v>
      </c>
      <c r="C18" s="4">
        <v>45.5</v>
      </c>
      <c r="D18" s="4" t="s">
        <v>11</v>
      </c>
      <c r="E18" s="4">
        <v>177.1</v>
      </c>
      <c r="F18" s="4">
        <f t="shared" si="1"/>
        <v>8058.05</v>
      </c>
    </row>
    <row r="19" spans="1:6" ht="15.75">
      <c r="A19" s="6"/>
      <c r="B19" s="7"/>
      <c r="C19" s="8"/>
      <c r="D19" s="3"/>
      <c r="E19" s="8" t="s">
        <v>71</v>
      </c>
      <c r="F19" s="18">
        <f>SUM(F5:F18)</f>
        <v>526398.09979999997</v>
      </c>
    </row>
    <row r="20" spans="1:6" ht="30">
      <c r="A20" s="6"/>
      <c r="B20" s="7"/>
      <c r="C20" s="8"/>
      <c r="D20" s="3"/>
      <c r="E20" s="4" t="s">
        <v>48</v>
      </c>
      <c r="F20" s="4">
        <f>F19*12/100</f>
        <v>63167.771975999996</v>
      </c>
    </row>
    <row r="21" spans="1:6">
      <c r="A21" s="6"/>
      <c r="B21" s="7"/>
      <c r="C21" s="8"/>
      <c r="D21" s="3"/>
      <c r="E21" s="4"/>
      <c r="F21" s="4">
        <f>F20+F19</f>
        <v>589565.87177600001</v>
      </c>
    </row>
    <row r="22" spans="1:6" ht="30">
      <c r="A22" s="6"/>
      <c r="B22" s="7"/>
      <c r="C22" s="8"/>
      <c r="D22" s="3"/>
      <c r="E22" s="4" t="s">
        <v>49</v>
      </c>
      <c r="F22" s="4">
        <f>F21*1/100</f>
        <v>5895.6587177600004</v>
      </c>
    </row>
    <row r="23" spans="1:6">
      <c r="A23" s="6"/>
      <c r="B23" s="7"/>
      <c r="C23" s="8"/>
      <c r="D23" s="3"/>
      <c r="E23" s="4" t="s">
        <v>50</v>
      </c>
      <c r="F23" s="4">
        <f>F22+F21</f>
        <v>595461.53049376002</v>
      </c>
    </row>
  </sheetData>
  <mergeCells count="3">
    <mergeCell ref="A1:F1"/>
    <mergeCell ref="A2:F2"/>
    <mergeCell ref="A3:F3"/>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F25"/>
  <sheetViews>
    <sheetView workbookViewId="0">
      <selection activeCell="A3" sqref="A3:F3"/>
    </sheetView>
  </sheetViews>
  <sheetFormatPr defaultRowHeight="15"/>
  <cols>
    <col min="1" max="1" width="9.140625" style="9"/>
    <col min="2" max="2" width="42.28515625" style="10" customWidth="1"/>
    <col min="3" max="3" width="9.5703125" style="1" bestFit="1" customWidth="1"/>
    <col min="4" max="4" width="9.140625" style="11"/>
    <col min="5" max="5" width="9.140625" style="1"/>
    <col min="6" max="6" width="19.42578125" style="12" customWidth="1"/>
    <col min="7" max="16384" width="9.140625" style="1"/>
  </cols>
  <sheetData>
    <row r="1" spans="1:6" ht="18.75">
      <c r="A1" s="115" t="s">
        <v>0</v>
      </c>
      <c r="B1" s="115"/>
      <c r="C1" s="115"/>
      <c r="D1" s="115"/>
      <c r="E1" s="115"/>
      <c r="F1" s="115"/>
    </row>
    <row r="2" spans="1:6" ht="18.75">
      <c r="A2" s="115" t="s">
        <v>1</v>
      </c>
      <c r="B2" s="115"/>
      <c r="C2" s="115"/>
      <c r="D2" s="115"/>
      <c r="E2" s="115"/>
      <c r="F2" s="115"/>
    </row>
    <row r="3" spans="1:6" ht="57.75" customHeight="1">
      <c r="A3" s="116" t="s">
        <v>187</v>
      </c>
      <c r="B3" s="116"/>
      <c r="C3" s="116"/>
      <c r="D3" s="116"/>
      <c r="E3" s="116"/>
      <c r="F3" s="116"/>
    </row>
    <row r="4" spans="1:6">
      <c r="A4" s="2" t="s">
        <v>3</v>
      </c>
      <c r="B4" s="2" t="s">
        <v>4</v>
      </c>
      <c r="C4" s="2" t="s">
        <v>5</v>
      </c>
      <c r="D4" s="2" t="s">
        <v>6</v>
      </c>
      <c r="E4" s="2" t="s">
        <v>7</v>
      </c>
      <c r="F4" s="2" t="s">
        <v>8</v>
      </c>
    </row>
    <row r="5" spans="1:6" ht="30">
      <c r="A5" s="19" t="s">
        <v>188</v>
      </c>
      <c r="B5" s="4" t="s">
        <v>189</v>
      </c>
      <c r="C5" s="5">
        <v>5</v>
      </c>
      <c r="D5" s="3" t="s">
        <v>190</v>
      </c>
      <c r="E5" s="5">
        <v>330.4</v>
      </c>
      <c r="F5" s="5">
        <f>C5*E5</f>
        <v>1652</v>
      </c>
    </row>
    <row r="6" spans="1:6" ht="75">
      <c r="A6" s="19" t="s">
        <v>191</v>
      </c>
      <c r="B6" s="4" t="s">
        <v>192</v>
      </c>
      <c r="C6" s="5">
        <v>0.44</v>
      </c>
      <c r="D6" s="3" t="s">
        <v>11</v>
      </c>
      <c r="E6" s="8">
        <v>878.79</v>
      </c>
      <c r="F6" s="5">
        <f t="shared" ref="F6:F20" si="0">C6*E6</f>
        <v>386.66759999999999</v>
      </c>
    </row>
    <row r="7" spans="1:6" ht="120">
      <c r="A7" s="13" t="s">
        <v>193</v>
      </c>
      <c r="B7" s="4" t="s">
        <v>13</v>
      </c>
      <c r="C7" s="5">
        <v>87.01</v>
      </c>
      <c r="D7" s="3" t="s">
        <v>11</v>
      </c>
      <c r="E7" s="8">
        <v>153.84</v>
      </c>
      <c r="F7" s="5">
        <f t="shared" si="0"/>
        <v>13385.618400000001</v>
      </c>
    </row>
    <row r="8" spans="1:6" ht="105">
      <c r="A8" s="13" t="s">
        <v>194</v>
      </c>
      <c r="B8" s="4" t="s">
        <v>54</v>
      </c>
      <c r="C8" s="5">
        <v>8.15</v>
      </c>
      <c r="D8" s="3" t="s">
        <v>11</v>
      </c>
      <c r="E8" s="8">
        <v>415.58</v>
      </c>
      <c r="F8" s="5">
        <f t="shared" si="0"/>
        <v>3386.9769999999999</v>
      </c>
    </row>
    <row r="9" spans="1:6" ht="90">
      <c r="A9" s="13" t="s">
        <v>195</v>
      </c>
      <c r="B9" s="4" t="s">
        <v>56</v>
      </c>
      <c r="C9" s="5">
        <v>13.58</v>
      </c>
      <c r="D9" s="3" t="s">
        <v>11</v>
      </c>
      <c r="E9" s="8">
        <v>1438.96</v>
      </c>
      <c r="F9" s="5">
        <f t="shared" si="0"/>
        <v>19541.076799999999</v>
      </c>
    </row>
    <row r="10" spans="1:6" ht="60">
      <c r="A10" s="19" t="s">
        <v>160</v>
      </c>
      <c r="B10" s="4" t="s">
        <v>161</v>
      </c>
      <c r="C10" s="5">
        <v>35</v>
      </c>
      <c r="D10" s="3" t="s">
        <v>11</v>
      </c>
      <c r="E10" s="8">
        <v>5891.97</v>
      </c>
      <c r="F10" s="5">
        <f t="shared" si="0"/>
        <v>206218.95</v>
      </c>
    </row>
    <row r="11" spans="1:6" ht="135">
      <c r="A11" s="19" t="s">
        <v>162</v>
      </c>
      <c r="B11" s="4" t="s">
        <v>163</v>
      </c>
      <c r="C11" s="5">
        <v>16.52</v>
      </c>
      <c r="D11" s="3" t="s">
        <v>11</v>
      </c>
      <c r="E11" s="8">
        <v>6092.63</v>
      </c>
      <c r="F11" s="5">
        <f t="shared" si="0"/>
        <v>100650.2476</v>
      </c>
    </row>
    <row r="12" spans="1:6" ht="120">
      <c r="A12" s="13" t="s">
        <v>164</v>
      </c>
      <c r="B12" s="22" t="s">
        <v>165</v>
      </c>
      <c r="C12" s="2">
        <v>2.78</v>
      </c>
      <c r="D12" s="13" t="s">
        <v>102</v>
      </c>
      <c r="E12" s="5">
        <v>79086.94</v>
      </c>
      <c r="F12" s="20">
        <f t="shared" si="0"/>
        <v>219861.69319999998</v>
      </c>
    </row>
    <row r="13" spans="1:6" ht="120">
      <c r="A13" s="19" t="s">
        <v>166</v>
      </c>
      <c r="B13" s="4" t="s">
        <v>167</v>
      </c>
      <c r="C13" s="5">
        <v>1.6</v>
      </c>
      <c r="D13" s="3" t="s">
        <v>102</v>
      </c>
      <c r="E13" s="8">
        <v>77259.94</v>
      </c>
      <c r="F13" s="5">
        <f t="shared" si="0"/>
        <v>123615.90400000001</v>
      </c>
    </row>
    <row r="14" spans="1:6" ht="60">
      <c r="A14" s="4" t="s">
        <v>32</v>
      </c>
      <c r="B14" s="4" t="s">
        <v>87</v>
      </c>
      <c r="C14" s="5">
        <v>266.06</v>
      </c>
      <c r="D14" s="4" t="s">
        <v>34</v>
      </c>
      <c r="E14" s="16">
        <v>184.61</v>
      </c>
      <c r="F14" s="5">
        <f t="shared" si="0"/>
        <v>49117.336600000002</v>
      </c>
    </row>
    <row r="15" spans="1:6">
      <c r="A15" s="6">
        <v>11</v>
      </c>
      <c r="B15" s="7" t="s">
        <v>60</v>
      </c>
      <c r="C15" s="5"/>
      <c r="D15" s="3"/>
      <c r="E15" s="8"/>
      <c r="F15" s="5"/>
    </row>
    <row r="16" spans="1:6">
      <c r="A16" s="6" t="s">
        <v>171</v>
      </c>
      <c r="B16" s="4" t="s">
        <v>172</v>
      </c>
      <c r="C16" s="2">
        <v>22.15</v>
      </c>
      <c r="D16" s="4" t="s">
        <v>11</v>
      </c>
      <c r="E16" s="4">
        <v>790.67</v>
      </c>
      <c r="F16" s="5">
        <f t="shared" si="0"/>
        <v>17513.340499999998</v>
      </c>
    </row>
    <row r="17" spans="1:6">
      <c r="A17" s="6" t="s">
        <v>173</v>
      </c>
      <c r="B17" s="4" t="s">
        <v>174</v>
      </c>
      <c r="C17" s="2">
        <v>8.15</v>
      </c>
      <c r="D17" s="4" t="s">
        <v>11</v>
      </c>
      <c r="E17" s="4">
        <v>437.55</v>
      </c>
      <c r="F17" s="5">
        <f t="shared" si="0"/>
        <v>3566.0325000000003</v>
      </c>
    </row>
    <row r="18" spans="1:6">
      <c r="A18" s="6" t="s">
        <v>175</v>
      </c>
      <c r="B18" s="4" t="s">
        <v>176</v>
      </c>
      <c r="C18" s="2">
        <v>13.58</v>
      </c>
      <c r="D18" s="4" t="s">
        <v>11</v>
      </c>
      <c r="E18" s="4">
        <v>712.09</v>
      </c>
      <c r="F18" s="5">
        <f t="shared" si="0"/>
        <v>9670.1822000000011</v>
      </c>
    </row>
    <row r="19" spans="1:6">
      <c r="A19" s="6" t="s">
        <v>177</v>
      </c>
      <c r="B19" s="4" t="s">
        <v>178</v>
      </c>
      <c r="C19" s="2">
        <v>44.3</v>
      </c>
      <c r="D19" s="4" t="s">
        <v>11</v>
      </c>
      <c r="E19" s="4">
        <v>393.4</v>
      </c>
      <c r="F19" s="5">
        <f t="shared" si="0"/>
        <v>17427.62</v>
      </c>
    </row>
    <row r="20" spans="1:6">
      <c r="A20" s="6" t="s">
        <v>179</v>
      </c>
      <c r="B20" s="4" t="s">
        <v>46</v>
      </c>
      <c r="C20" s="2">
        <v>87.01</v>
      </c>
      <c r="D20" s="4" t="s">
        <v>11</v>
      </c>
      <c r="E20" s="4">
        <v>177.1</v>
      </c>
      <c r="F20" s="5">
        <f t="shared" si="0"/>
        <v>15409.471</v>
      </c>
    </row>
    <row r="21" spans="1:6">
      <c r="A21" s="6"/>
      <c r="B21" s="7"/>
      <c r="C21" s="8"/>
      <c r="D21" s="3"/>
      <c r="E21" s="8" t="s">
        <v>71</v>
      </c>
      <c r="F21" s="5">
        <f>SUM(F5:F20)</f>
        <v>801403.1174000001</v>
      </c>
    </row>
    <row r="22" spans="1:6" ht="30">
      <c r="A22" s="6"/>
      <c r="B22" s="7"/>
      <c r="C22" s="8"/>
      <c r="D22" s="3"/>
      <c r="E22" s="4" t="s">
        <v>48</v>
      </c>
      <c r="F22" s="4">
        <f>F21*12/100</f>
        <v>96168.374088000026</v>
      </c>
    </row>
    <row r="23" spans="1:6">
      <c r="A23" s="6"/>
      <c r="B23" s="7"/>
      <c r="C23" s="8"/>
      <c r="D23" s="3"/>
      <c r="E23" s="4"/>
      <c r="F23" s="4">
        <f>F22+F21</f>
        <v>897571.49148800015</v>
      </c>
    </row>
    <row r="24" spans="1:6" ht="30">
      <c r="A24" s="6"/>
      <c r="B24" s="7"/>
      <c r="C24" s="8"/>
      <c r="D24" s="3"/>
      <c r="E24" s="4" t="s">
        <v>49</v>
      </c>
      <c r="F24" s="4">
        <f>F23*1/100</f>
        <v>8975.7149148800017</v>
      </c>
    </row>
    <row r="25" spans="1:6">
      <c r="A25" s="6"/>
      <c r="B25" s="7"/>
      <c r="C25" s="8"/>
      <c r="D25" s="3"/>
      <c r="E25" s="4" t="s">
        <v>71</v>
      </c>
      <c r="F25" s="4">
        <f>F24+F23</f>
        <v>906547.20640288014</v>
      </c>
    </row>
  </sheetData>
  <mergeCells count="3">
    <mergeCell ref="A1:F1"/>
    <mergeCell ref="A2:F2"/>
    <mergeCell ref="A3:F3"/>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115" t="s">
        <v>0</v>
      </c>
      <c r="B1" s="115"/>
      <c r="C1" s="115"/>
      <c r="D1" s="115"/>
      <c r="E1" s="115"/>
      <c r="F1" s="115"/>
    </row>
    <row r="2" spans="1:6" ht="18.75">
      <c r="A2" s="115" t="s">
        <v>1</v>
      </c>
      <c r="B2" s="115"/>
      <c r="C2" s="115"/>
      <c r="D2" s="115"/>
      <c r="E2" s="115"/>
      <c r="F2" s="115"/>
    </row>
    <row r="3" spans="1:6" ht="62.25" customHeight="1">
      <c r="A3" s="116" t="s">
        <v>196</v>
      </c>
      <c r="B3" s="116"/>
      <c r="C3" s="116"/>
      <c r="D3" s="116"/>
      <c r="E3" s="116"/>
      <c r="F3" s="116"/>
    </row>
    <row r="4" spans="1:6">
      <c r="A4" s="2" t="s">
        <v>3</v>
      </c>
      <c r="B4" s="2" t="s">
        <v>4</v>
      </c>
      <c r="C4" s="2" t="s">
        <v>5</v>
      </c>
      <c r="D4" s="2" t="s">
        <v>6</v>
      </c>
      <c r="E4" s="2" t="s">
        <v>7</v>
      </c>
      <c r="F4" s="2" t="s">
        <v>8</v>
      </c>
    </row>
    <row r="5" spans="1:6" ht="30">
      <c r="A5" s="13">
        <v>1</v>
      </c>
      <c r="B5" s="4" t="s">
        <v>141</v>
      </c>
      <c r="C5" s="4">
        <v>8</v>
      </c>
      <c r="D5" s="4" t="s">
        <v>142</v>
      </c>
      <c r="E5" s="4">
        <v>330.4</v>
      </c>
      <c r="F5" s="4">
        <f>C5*E5</f>
        <v>2643.2</v>
      </c>
    </row>
    <row r="6" spans="1:6" ht="120">
      <c r="A6" s="13" t="s">
        <v>157</v>
      </c>
      <c r="B6" s="4" t="s">
        <v>13</v>
      </c>
      <c r="C6" s="4">
        <v>67.97</v>
      </c>
      <c r="D6" s="4" t="s">
        <v>11</v>
      </c>
      <c r="E6" s="4">
        <v>153.84</v>
      </c>
      <c r="F6" s="4">
        <f t="shared" ref="F6:F10" si="0">C6*E6</f>
        <v>10456.504800000001</v>
      </c>
    </row>
    <row r="7" spans="1:6" ht="105">
      <c r="A7" s="4" t="s">
        <v>16</v>
      </c>
      <c r="B7" s="4" t="s">
        <v>54</v>
      </c>
      <c r="C7" s="4">
        <v>33.979999999999997</v>
      </c>
      <c r="D7" s="4" t="s">
        <v>11</v>
      </c>
      <c r="E7" s="4">
        <v>415.58</v>
      </c>
      <c r="F7" s="4">
        <f t="shared" si="0"/>
        <v>14121.408399999998</v>
      </c>
    </row>
    <row r="8" spans="1:6" ht="90">
      <c r="A8" s="4" t="s">
        <v>158</v>
      </c>
      <c r="B8" s="4" t="s">
        <v>56</v>
      </c>
      <c r="C8" s="4">
        <v>56.64</v>
      </c>
      <c r="D8" s="4" t="s">
        <v>11</v>
      </c>
      <c r="E8" s="4">
        <v>1336.28</v>
      </c>
      <c r="F8" s="4">
        <f t="shared" si="0"/>
        <v>75686.8992</v>
      </c>
    </row>
    <row r="9" spans="1:6" ht="135">
      <c r="A9" s="4" t="s">
        <v>159</v>
      </c>
      <c r="B9" s="4" t="s">
        <v>58</v>
      </c>
      <c r="C9" s="4">
        <v>56.64</v>
      </c>
      <c r="D9" s="4" t="s">
        <v>11</v>
      </c>
      <c r="E9" s="4">
        <v>4858.76</v>
      </c>
      <c r="F9" s="4">
        <f t="shared" si="0"/>
        <v>275200.16639999999</v>
      </c>
    </row>
    <row r="10" spans="1:6" ht="45">
      <c r="A10" s="4" t="s">
        <v>181</v>
      </c>
      <c r="B10" s="4" t="s">
        <v>33</v>
      </c>
      <c r="C10" s="4">
        <v>37.17</v>
      </c>
      <c r="D10" s="4" t="s">
        <v>34</v>
      </c>
      <c r="E10" s="4">
        <v>184.61</v>
      </c>
      <c r="F10" s="4">
        <f t="shared" si="0"/>
        <v>6861.9537000000009</v>
      </c>
    </row>
    <row r="11" spans="1:6">
      <c r="A11" s="3">
        <v>7</v>
      </c>
      <c r="B11" s="4" t="s">
        <v>60</v>
      </c>
      <c r="C11" s="4"/>
      <c r="D11" s="4"/>
      <c r="E11" s="4"/>
      <c r="F11" s="4"/>
    </row>
    <row r="12" spans="1:6">
      <c r="A12" s="6" t="s">
        <v>61</v>
      </c>
      <c r="B12" s="4" t="s">
        <v>172</v>
      </c>
      <c r="C12" s="4">
        <v>24.36</v>
      </c>
      <c r="D12" s="4" t="s">
        <v>11</v>
      </c>
      <c r="E12" s="4">
        <v>790.67</v>
      </c>
      <c r="F12" s="4">
        <f t="shared" ref="F12:F16" si="1">C12*E12</f>
        <v>19260.7212</v>
      </c>
    </row>
    <row r="13" spans="1:6">
      <c r="A13" s="6" t="s">
        <v>63</v>
      </c>
      <c r="B13" s="4" t="s">
        <v>174</v>
      </c>
      <c r="C13" s="4">
        <v>33.979999999999997</v>
      </c>
      <c r="D13" s="4" t="s">
        <v>11</v>
      </c>
      <c r="E13" s="4">
        <v>437.55</v>
      </c>
      <c r="F13" s="4">
        <f t="shared" si="1"/>
        <v>14867.948999999999</v>
      </c>
    </row>
    <row r="14" spans="1:6">
      <c r="A14" s="6" t="s">
        <v>65</v>
      </c>
      <c r="B14" s="4" t="s">
        <v>176</v>
      </c>
      <c r="C14" s="4">
        <v>56.64</v>
      </c>
      <c r="D14" s="4" t="s">
        <v>11</v>
      </c>
      <c r="E14" s="4">
        <v>712.09</v>
      </c>
      <c r="F14" s="4">
        <f t="shared" si="1"/>
        <v>40332.777600000001</v>
      </c>
    </row>
    <row r="15" spans="1:6">
      <c r="A15" s="6" t="s">
        <v>67</v>
      </c>
      <c r="B15" s="4" t="s">
        <v>178</v>
      </c>
      <c r="C15" s="4">
        <v>48.71</v>
      </c>
      <c r="D15" s="4" t="s">
        <v>11</v>
      </c>
      <c r="E15" s="4">
        <v>393.4</v>
      </c>
      <c r="F15" s="4">
        <f t="shared" si="1"/>
        <v>19162.513999999999</v>
      </c>
    </row>
    <row r="16" spans="1:6">
      <c r="A16" s="6" t="s">
        <v>69</v>
      </c>
      <c r="B16" s="4" t="s">
        <v>46</v>
      </c>
      <c r="C16" s="4">
        <v>67.97</v>
      </c>
      <c r="D16" s="4" t="s">
        <v>11</v>
      </c>
      <c r="E16" s="4">
        <v>177.1</v>
      </c>
      <c r="F16" s="4">
        <f t="shared" si="1"/>
        <v>12037.486999999999</v>
      </c>
    </row>
    <row r="17" spans="1:6">
      <c r="A17" s="4"/>
      <c r="B17" s="4"/>
      <c r="C17" s="4"/>
      <c r="D17" s="4"/>
      <c r="E17" s="4" t="s">
        <v>71</v>
      </c>
      <c r="F17" s="4">
        <f>SUM(F5:F16)</f>
        <v>490631.58130000008</v>
      </c>
    </row>
    <row r="18" spans="1:6" ht="30">
      <c r="A18" s="6"/>
      <c r="B18" s="7"/>
      <c r="C18" s="8"/>
      <c r="D18" s="3"/>
      <c r="E18" s="4" t="s">
        <v>48</v>
      </c>
      <c r="F18" s="4">
        <f>F17*12/100</f>
        <v>58875.789756000006</v>
      </c>
    </row>
    <row r="19" spans="1:6">
      <c r="A19" s="6"/>
      <c r="B19" s="7"/>
      <c r="C19" s="8"/>
      <c r="D19" s="3"/>
      <c r="E19" s="4"/>
      <c r="F19" s="4">
        <f>F18+F17</f>
        <v>549507.37105600012</v>
      </c>
    </row>
    <row r="20" spans="1:6" ht="30">
      <c r="A20" s="6"/>
      <c r="B20" s="7"/>
      <c r="C20" s="8"/>
      <c r="D20" s="3"/>
      <c r="E20" s="4" t="s">
        <v>49</v>
      </c>
      <c r="F20" s="4">
        <f>F19*1/100</f>
        <v>5495.073710560001</v>
      </c>
    </row>
    <row r="21" spans="1:6">
      <c r="A21" s="6"/>
      <c r="B21" s="7"/>
      <c r="C21" s="8"/>
      <c r="D21" s="3"/>
      <c r="E21" s="4" t="s">
        <v>50</v>
      </c>
      <c r="F21" s="4">
        <f>F20+F19</f>
        <v>555002.4447665601</v>
      </c>
    </row>
  </sheetData>
  <mergeCells count="3">
    <mergeCell ref="A1:F1"/>
    <mergeCell ref="A2:F2"/>
    <mergeCell ref="A3:F3"/>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115" t="s">
        <v>0</v>
      </c>
      <c r="B1" s="115"/>
      <c r="C1" s="115"/>
      <c r="D1" s="115"/>
      <c r="E1" s="115"/>
      <c r="F1" s="115"/>
    </row>
    <row r="2" spans="1:6" ht="18.75">
      <c r="A2" s="115" t="s">
        <v>1</v>
      </c>
      <c r="B2" s="115"/>
      <c r="C2" s="115"/>
      <c r="D2" s="115"/>
      <c r="E2" s="115"/>
      <c r="F2" s="115"/>
    </row>
    <row r="3" spans="1:6" ht="62.25" customHeight="1">
      <c r="A3" s="116" t="s">
        <v>197</v>
      </c>
      <c r="B3" s="116"/>
      <c r="C3" s="116"/>
      <c r="D3" s="116"/>
      <c r="E3" s="116"/>
      <c r="F3" s="116"/>
    </row>
    <row r="4" spans="1:6">
      <c r="A4" s="2" t="s">
        <v>3</v>
      </c>
      <c r="B4" s="2" t="s">
        <v>4</v>
      </c>
      <c r="C4" s="2" t="s">
        <v>5</v>
      </c>
      <c r="D4" s="2" t="s">
        <v>6</v>
      </c>
      <c r="E4" s="2" t="s">
        <v>7</v>
      </c>
      <c r="F4" s="2" t="s">
        <v>8</v>
      </c>
    </row>
    <row r="5" spans="1:6" ht="30">
      <c r="A5" s="13">
        <v>1</v>
      </c>
      <c r="B5" s="4" t="s">
        <v>141</v>
      </c>
      <c r="C5" s="4">
        <v>8</v>
      </c>
      <c r="D5" s="4" t="s">
        <v>142</v>
      </c>
      <c r="E5" s="4">
        <v>330.4</v>
      </c>
      <c r="F5" s="4">
        <f>C5*E5</f>
        <v>2643.2</v>
      </c>
    </row>
    <row r="6" spans="1:6" ht="120">
      <c r="A6" s="13" t="s">
        <v>157</v>
      </c>
      <c r="B6" s="4" t="s">
        <v>13</v>
      </c>
      <c r="C6" s="4">
        <v>31.01</v>
      </c>
      <c r="D6" s="4" t="s">
        <v>11</v>
      </c>
      <c r="E6" s="4">
        <v>153.84</v>
      </c>
      <c r="F6" s="4">
        <f t="shared" ref="F6:F10" si="0">C6*E6</f>
        <v>4770.5784000000003</v>
      </c>
    </row>
    <row r="7" spans="1:6" ht="105">
      <c r="A7" s="4" t="s">
        <v>16</v>
      </c>
      <c r="B7" s="4" t="s">
        <v>54</v>
      </c>
      <c r="C7" s="4">
        <v>12.04</v>
      </c>
      <c r="D7" s="4" t="s">
        <v>11</v>
      </c>
      <c r="E7" s="4">
        <v>415.58</v>
      </c>
      <c r="F7" s="4">
        <f t="shared" si="0"/>
        <v>5003.5831999999991</v>
      </c>
    </row>
    <row r="8" spans="1:6" ht="90">
      <c r="A8" s="4" t="s">
        <v>158</v>
      </c>
      <c r="B8" s="4" t="s">
        <v>56</v>
      </c>
      <c r="C8" s="4">
        <v>20.059999999999999</v>
      </c>
      <c r="D8" s="4" t="s">
        <v>11</v>
      </c>
      <c r="E8" s="4">
        <v>1336.28</v>
      </c>
      <c r="F8" s="4">
        <f t="shared" si="0"/>
        <v>26805.776799999996</v>
      </c>
    </row>
    <row r="9" spans="1:6" ht="135">
      <c r="A9" s="4" t="s">
        <v>159</v>
      </c>
      <c r="B9" s="4" t="s">
        <v>58</v>
      </c>
      <c r="C9" s="4">
        <v>20.39</v>
      </c>
      <c r="D9" s="4" t="s">
        <v>11</v>
      </c>
      <c r="E9" s="4">
        <v>4858.76</v>
      </c>
      <c r="F9" s="4">
        <f t="shared" si="0"/>
        <v>99070.116400000014</v>
      </c>
    </row>
    <row r="10" spans="1:6" ht="45">
      <c r="A10" s="4" t="s">
        <v>181</v>
      </c>
      <c r="B10" s="4" t="s">
        <v>33</v>
      </c>
      <c r="C10" s="4">
        <v>7.43</v>
      </c>
      <c r="D10" s="4" t="s">
        <v>34</v>
      </c>
      <c r="E10" s="4">
        <v>184.61</v>
      </c>
      <c r="F10" s="4">
        <f t="shared" si="0"/>
        <v>1371.6523</v>
      </c>
    </row>
    <row r="11" spans="1:6">
      <c r="A11" s="3">
        <v>7</v>
      </c>
      <c r="B11" s="4" t="s">
        <v>60</v>
      </c>
      <c r="C11" s="4"/>
      <c r="D11" s="4"/>
      <c r="E11" s="4"/>
      <c r="F11" s="4"/>
    </row>
    <row r="12" spans="1:6">
      <c r="A12" s="6" t="s">
        <v>61</v>
      </c>
      <c r="B12" s="4" t="s">
        <v>172</v>
      </c>
      <c r="C12" s="4">
        <v>8.77</v>
      </c>
      <c r="D12" s="4" t="s">
        <v>11</v>
      </c>
      <c r="E12" s="4">
        <v>790.67</v>
      </c>
      <c r="F12" s="4">
        <f t="shared" ref="F12:F16" si="1">C12*E12</f>
        <v>6934.1758999999993</v>
      </c>
    </row>
    <row r="13" spans="1:6">
      <c r="A13" s="6" t="s">
        <v>63</v>
      </c>
      <c r="B13" s="4" t="s">
        <v>174</v>
      </c>
      <c r="C13" s="4">
        <v>12.04</v>
      </c>
      <c r="D13" s="4" t="s">
        <v>11</v>
      </c>
      <c r="E13" s="4">
        <v>437.55</v>
      </c>
      <c r="F13" s="4">
        <f t="shared" si="1"/>
        <v>5268.1019999999999</v>
      </c>
    </row>
    <row r="14" spans="1:6">
      <c r="A14" s="6" t="s">
        <v>65</v>
      </c>
      <c r="B14" s="4" t="s">
        <v>176</v>
      </c>
      <c r="C14" s="4">
        <v>20.059999999999999</v>
      </c>
      <c r="D14" s="4" t="s">
        <v>11</v>
      </c>
      <c r="E14" s="4">
        <v>712.09</v>
      </c>
      <c r="F14" s="4">
        <f t="shared" si="1"/>
        <v>14284.5254</v>
      </c>
    </row>
    <row r="15" spans="1:6">
      <c r="A15" s="6" t="s">
        <v>67</v>
      </c>
      <c r="B15" s="4" t="s">
        <v>178</v>
      </c>
      <c r="C15" s="4">
        <v>17.54</v>
      </c>
      <c r="D15" s="4" t="s">
        <v>11</v>
      </c>
      <c r="E15" s="4">
        <v>393.4</v>
      </c>
      <c r="F15" s="4">
        <f t="shared" si="1"/>
        <v>6900.235999999999</v>
      </c>
    </row>
    <row r="16" spans="1:6">
      <c r="A16" s="6" t="s">
        <v>69</v>
      </c>
      <c r="B16" s="4" t="s">
        <v>46</v>
      </c>
      <c r="C16" s="4">
        <v>31.01</v>
      </c>
      <c r="D16" s="4" t="s">
        <v>11</v>
      </c>
      <c r="E16" s="4">
        <v>177.1</v>
      </c>
      <c r="F16" s="4">
        <f t="shared" si="1"/>
        <v>5491.8710000000001</v>
      </c>
    </row>
    <row r="17" spans="1:6">
      <c r="A17" s="4"/>
      <c r="B17" s="4"/>
      <c r="C17" s="4"/>
      <c r="D17" s="4"/>
      <c r="E17" s="4" t="s">
        <v>71</v>
      </c>
      <c r="F17" s="4">
        <f>SUM(F5:F16)</f>
        <v>178543.81740000003</v>
      </c>
    </row>
    <row r="18" spans="1:6" ht="30">
      <c r="A18" s="6"/>
      <c r="B18" s="7"/>
      <c r="C18" s="8"/>
      <c r="D18" s="3"/>
      <c r="E18" s="4" t="s">
        <v>48</v>
      </c>
      <c r="F18" s="4">
        <f>F17*12/100</f>
        <v>21425.258088000002</v>
      </c>
    </row>
    <row r="19" spans="1:6">
      <c r="A19" s="6"/>
      <c r="B19" s="7"/>
      <c r="C19" s="8"/>
      <c r="D19" s="3"/>
      <c r="E19" s="4"/>
      <c r="F19" s="4">
        <f>F18+F17</f>
        <v>199969.07548800003</v>
      </c>
    </row>
    <row r="20" spans="1:6" ht="30">
      <c r="A20" s="6"/>
      <c r="B20" s="7"/>
      <c r="C20" s="8"/>
      <c r="D20" s="3"/>
      <c r="E20" s="4" t="s">
        <v>49</v>
      </c>
      <c r="F20" s="4">
        <f>F19*1/100</f>
        <v>1999.6907548800002</v>
      </c>
    </row>
    <row r="21" spans="1:6">
      <c r="A21" s="6"/>
      <c r="B21" s="7"/>
      <c r="C21" s="8"/>
      <c r="D21" s="3"/>
      <c r="E21" s="4" t="s">
        <v>50</v>
      </c>
      <c r="F21" s="4">
        <f>F20+F19</f>
        <v>201968.76624288002</v>
      </c>
    </row>
  </sheetData>
  <mergeCells count="3">
    <mergeCell ref="A1:F1"/>
    <mergeCell ref="A2:F2"/>
    <mergeCell ref="A3:F3"/>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F21"/>
  <sheetViews>
    <sheetView topLeftCell="A19" workbookViewId="0">
      <selection sqref="A1:XFD1048576"/>
    </sheetView>
  </sheetViews>
  <sheetFormatPr defaultRowHeight="15"/>
  <cols>
    <col min="1" max="1" width="9.140625" style="9"/>
    <col min="2" max="2" width="45.28515625" style="10" customWidth="1"/>
    <col min="3" max="3" width="9.28515625" style="1" customWidth="1"/>
    <col min="4" max="4" width="9.140625" style="11"/>
    <col min="5" max="5" width="9.7109375" style="1" bestFit="1" customWidth="1"/>
    <col min="6" max="6" width="16.42578125" style="12" customWidth="1"/>
    <col min="7" max="16384" width="9.140625" style="1"/>
  </cols>
  <sheetData>
    <row r="1" spans="1:6" ht="18.75">
      <c r="A1" s="115" t="s">
        <v>0</v>
      </c>
      <c r="B1" s="115"/>
      <c r="C1" s="115"/>
      <c r="D1" s="115"/>
      <c r="E1" s="115"/>
      <c r="F1" s="115"/>
    </row>
    <row r="2" spans="1:6" ht="18.75">
      <c r="A2" s="115" t="s">
        <v>1</v>
      </c>
      <c r="B2" s="115"/>
      <c r="C2" s="115"/>
      <c r="D2" s="115"/>
      <c r="E2" s="115"/>
      <c r="F2" s="115"/>
    </row>
    <row r="3" spans="1:6" ht="62.25" customHeight="1">
      <c r="A3" s="116" t="s">
        <v>198</v>
      </c>
      <c r="B3" s="116"/>
      <c r="C3" s="116"/>
      <c r="D3" s="116"/>
      <c r="E3" s="116"/>
      <c r="F3" s="116"/>
    </row>
    <row r="4" spans="1:6">
      <c r="A4" s="2" t="s">
        <v>3</v>
      </c>
      <c r="B4" s="2" t="s">
        <v>4</v>
      </c>
      <c r="C4" s="2" t="s">
        <v>5</v>
      </c>
      <c r="D4" s="2" t="s">
        <v>6</v>
      </c>
      <c r="E4" s="2" t="s">
        <v>7</v>
      </c>
      <c r="F4" s="2" t="s">
        <v>8</v>
      </c>
    </row>
    <row r="5" spans="1:6" ht="30">
      <c r="A5" s="13">
        <v>1</v>
      </c>
      <c r="B5" s="4" t="s">
        <v>141</v>
      </c>
      <c r="C5" s="4">
        <v>8</v>
      </c>
      <c r="D5" s="4" t="s">
        <v>142</v>
      </c>
      <c r="E5" s="4">
        <v>330.4</v>
      </c>
      <c r="F5" s="4">
        <f>C5*E5</f>
        <v>2643.2</v>
      </c>
    </row>
    <row r="6" spans="1:6" ht="120">
      <c r="A6" s="13" t="s">
        <v>157</v>
      </c>
      <c r="B6" s="4" t="s">
        <v>13</v>
      </c>
      <c r="C6" s="4">
        <v>141.74</v>
      </c>
      <c r="D6" s="4" t="s">
        <v>11</v>
      </c>
      <c r="E6" s="4">
        <v>153.84</v>
      </c>
      <c r="F6" s="4">
        <f t="shared" ref="F6:F10" si="0">C6*E6</f>
        <v>21805.281600000002</v>
      </c>
    </row>
    <row r="7" spans="1:6" ht="105">
      <c r="A7" s="4" t="s">
        <v>16</v>
      </c>
      <c r="B7" s="4" t="s">
        <v>54</v>
      </c>
      <c r="C7" s="4">
        <v>55.23</v>
      </c>
      <c r="D7" s="4" t="s">
        <v>11</v>
      </c>
      <c r="E7" s="4">
        <v>415.58</v>
      </c>
      <c r="F7" s="4">
        <f t="shared" si="0"/>
        <v>22952.483399999997</v>
      </c>
    </row>
    <row r="8" spans="1:6" ht="90">
      <c r="A8" s="4" t="s">
        <v>158</v>
      </c>
      <c r="B8" s="4" t="s">
        <v>56</v>
      </c>
      <c r="C8" s="4">
        <v>92.04</v>
      </c>
      <c r="D8" s="4" t="s">
        <v>11</v>
      </c>
      <c r="E8" s="4">
        <v>1336.28</v>
      </c>
      <c r="F8" s="4">
        <f t="shared" si="0"/>
        <v>122991.21120000001</v>
      </c>
    </row>
    <row r="9" spans="1:6" ht="135">
      <c r="A9" s="4" t="s">
        <v>159</v>
      </c>
      <c r="B9" s="4" t="s">
        <v>58</v>
      </c>
      <c r="C9" s="4">
        <v>92.04</v>
      </c>
      <c r="D9" s="4" t="s">
        <v>11</v>
      </c>
      <c r="E9" s="4">
        <v>4858.76</v>
      </c>
      <c r="F9" s="4">
        <f t="shared" si="0"/>
        <v>447200.27040000004</v>
      </c>
    </row>
    <row r="10" spans="1:6" ht="45">
      <c r="A10" s="4" t="s">
        <v>181</v>
      </c>
      <c r="B10" s="4" t="s">
        <v>33</v>
      </c>
      <c r="C10" s="4">
        <v>60.41</v>
      </c>
      <c r="D10" s="4" t="s">
        <v>34</v>
      </c>
      <c r="E10" s="4">
        <v>184.61</v>
      </c>
      <c r="F10" s="4">
        <f t="shared" si="0"/>
        <v>11152.2901</v>
      </c>
    </row>
    <row r="11" spans="1:6">
      <c r="A11" s="3">
        <v>7</v>
      </c>
      <c r="B11" s="4" t="s">
        <v>60</v>
      </c>
      <c r="C11" s="4"/>
      <c r="D11" s="4"/>
      <c r="E11" s="4"/>
      <c r="F11" s="4"/>
    </row>
    <row r="12" spans="1:6">
      <c r="A12" s="6" t="s">
        <v>61</v>
      </c>
      <c r="B12" s="4" t="s">
        <v>172</v>
      </c>
      <c r="C12" s="4">
        <v>39.58</v>
      </c>
      <c r="D12" s="4" t="s">
        <v>11</v>
      </c>
      <c r="E12" s="4">
        <v>790.67</v>
      </c>
      <c r="F12" s="4">
        <f t="shared" ref="F12:F16" si="1">C12*E12</f>
        <v>31294.718599999997</v>
      </c>
    </row>
    <row r="13" spans="1:6">
      <c r="A13" s="6" t="s">
        <v>63</v>
      </c>
      <c r="B13" s="4" t="s">
        <v>174</v>
      </c>
      <c r="C13" s="4">
        <v>55.23</v>
      </c>
      <c r="D13" s="4" t="s">
        <v>11</v>
      </c>
      <c r="E13" s="4">
        <v>437.55</v>
      </c>
      <c r="F13" s="4">
        <f t="shared" si="1"/>
        <v>24165.886500000001</v>
      </c>
    </row>
    <row r="14" spans="1:6">
      <c r="A14" s="6" t="s">
        <v>65</v>
      </c>
      <c r="B14" s="4" t="s">
        <v>176</v>
      </c>
      <c r="C14" s="4">
        <v>92.04</v>
      </c>
      <c r="D14" s="4" t="s">
        <v>11</v>
      </c>
      <c r="E14" s="4">
        <v>712.09</v>
      </c>
      <c r="F14" s="4">
        <f t="shared" si="1"/>
        <v>65540.763600000006</v>
      </c>
    </row>
    <row r="15" spans="1:6">
      <c r="A15" s="6" t="s">
        <v>67</v>
      </c>
      <c r="B15" s="4" t="s">
        <v>178</v>
      </c>
      <c r="C15" s="4">
        <v>79.16</v>
      </c>
      <c r="D15" s="4" t="s">
        <v>11</v>
      </c>
      <c r="E15" s="4">
        <v>393.4</v>
      </c>
      <c r="F15" s="4">
        <f t="shared" si="1"/>
        <v>31141.543999999998</v>
      </c>
    </row>
    <row r="16" spans="1:6">
      <c r="A16" s="6" t="s">
        <v>69</v>
      </c>
      <c r="B16" s="4" t="s">
        <v>46</v>
      </c>
      <c r="C16" s="4">
        <v>141.74</v>
      </c>
      <c r="D16" s="4" t="s">
        <v>11</v>
      </c>
      <c r="E16" s="4">
        <v>177.1</v>
      </c>
      <c r="F16" s="4">
        <f t="shared" si="1"/>
        <v>25102.154000000002</v>
      </c>
    </row>
    <row r="17" spans="1:6">
      <c r="A17" s="4"/>
      <c r="B17" s="4"/>
      <c r="C17" s="4"/>
      <c r="D17" s="4"/>
      <c r="E17" s="4" t="s">
        <v>71</v>
      </c>
      <c r="F17" s="4">
        <f>SUM(F5:F16)</f>
        <v>805989.80339999998</v>
      </c>
    </row>
    <row r="18" spans="1:6" ht="30">
      <c r="A18" s="6"/>
      <c r="B18" s="7"/>
      <c r="C18" s="8"/>
      <c r="D18" s="3"/>
      <c r="E18" s="4" t="s">
        <v>48</v>
      </c>
      <c r="F18" s="4">
        <f>F17*12/100</f>
        <v>96718.776407999991</v>
      </c>
    </row>
    <row r="19" spans="1:6">
      <c r="A19" s="6"/>
      <c r="B19" s="7"/>
      <c r="C19" s="8"/>
      <c r="D19" s="3"/>
      <c r="E19" s="4"/>
      <c r="F19" s="4">
        <f>F18+F17</f>
        <v>902708.57980800001</v>
      </c>
    </row>
    <row r="20" spans="1:6" ht="30">
      <c r="A20" s="6"/>
      <c r="B20" s="7"/>
      <c r="C20" s="8"/>
      <c r="D20" s="3"/>
      <c r="E20" s="4" t="s">
        <v>49</v>
      </c>
      <c r="F20" s="4">
        <f>F19*1/100</f>
        <v>9027.0857980799992</v>
      </c>
    </row>
    <row r="21" spans="1:6">
      <c r="A21" s="6"/>
      <c r="B21" s="7"/>
      <c r="C21" s="8"/>
      <c r="D21" s="3"/>
      <c r="E21" s="4" t="s">
        <v>50</v>
      </c>
      <c r="F21" s="4">
        <f>F20+F19</f>
        <v>911735.66560607997</v>
      </c>
    </row>
  </sheetData>
  <mergeCells count="3">
    <mergeCell ref="A1:F1"/>
    <mergeCell ref="A2:F2"/>
    <mergeCell ref="A3:F3"/>
  </mergeCells>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A1:G32"/>
  <sheetViews>
    <sheetView topLeftCell="A16" workbookViewId="0">
      <selection activeCell="F25" sqref="F25"/>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7" width="13.28515625" style="1" hidden="1" customWidth="1"/>
    <col min="8" max="16384" width="9.140625" style="1"/>
  </cols>
  <sheetData>
    <row r="1" spans="1:7" ht="18.75">
      <c r="A1" s="115" t="s">
        <v>0</v>
      </c>
      <c r="B1" s="115"/>
      <c r="C1" s="115"/>
      <c r="D1" s="115"/>
      <c r="E1" s="115"/>
      <c r="F1" s="115"/>
    </row>
    <row r="2" spans="1:7" ht="18.75">
      <c r="A2" s="115" t="s">
        <v>1</v>
      </c>
      <c r="B2" s="115"/>
      <c r="C2" s="115"/>
      <c r="D2" s="115"/>
      <c r="E2" s="115"/>
      <c r="F2" s="115"/>
    </row>
    <row r="3" spans="1:7" ht="48.75" customHeight="1">
      <c r="A3" s="116" t="s">
        <v>199</v>
      </c>
      <c r="B3" s="116"/>
      <c r="C3" s="116"/>
      <c r="D3" s="116"/>
      <c r="E3" s="116"/>
      <c r="F3" s="116"/>
    </row>
    <row r="4" spans="1:7">
      <c r="A4" s="2" t="s">
        <v>3</v>
      </c>
      <c r="B4" s="2" t="s">
        <v>4</v>
      </c>
      <c r="C4" s="2" t="s">
        <v>5</v>
      </c>
      <c r="D4" s="2" t="s">
        <v>6</v>
      </c>
      <c r="E4" s="2" t="s">
        <v>7</v>
      </c>
      <c r="F4" s="2" t="s">
        <v>8</v>
      </c>
    </row>
    <row r="5" spans="1:7" s="23" customFormat="1" ht="30">
      <c r="A5" s="4" t="s">
        <v>9</v>
      </c>
      <c r="B5" s="4" t="s">
        <v>147</v>
      </c>
      <c r="C5" s="4">
        <f>G5/E5</f>
        <v>1.4160294529978721</v>
      </c>
      <c r="D5" s="4" t="s">
        <v>14</v>
      </c>
      <c r="E5" s="4">
        <v>878.79</v>
      </c>
      <c r="F5" s="4">
        <v>1247.8800000000001</v>
      </c>
      <c r="G5" s="4">
        <v>1244.392523</v>
      </c>
    </row>
    <row r="6" spans="1:7" ht="120">
      <c r="A6" s="4" t="s">
        <v>12</v>
      </c>
      <c r="B6" s="4" t="s">
        <v>13</v>
      </c>
      <c r="C6" s="4">
        <f t="shared" ref="C6:C19" si="0">G6/E6</f>
        <v>25.485179407176286</v>
      </c>
      <c r="D6" s="4" t="s">
        <v>11</v>
      </c>
      <c r="E6" s="5">
        <v>153.84</v>
      </c>
      <c r="F6" s="4">
        <f t="shared" ref="F6:F13" si="1">ROUND(E6*C6,2)</f>
        <v>3920.64</v>
      </c>
      <c r="G6" s="1">
        <v>3920.64</v>
      </c>
    </row>
    <row r="7" spans="1:7" ht="105">
      <c r="A7" s="4" t="s">
        <v>16</v>
      </c>
      <c r="B7" s="4" t="s">
        <v>17</v>
      </c>
      <c r="C7" s="4">
        <f t="shared" si="0"/>
        <v>2.1237547523942442</v>
      </c>
      <c r="D7" s="4" t="s">
        <v>11</v>
      </c>
      <c r="E7" s="5">
        <v>415.58</v>
      </c>
      <c r="F7" s="4">
        <f t="shared" si="1"/>
        <v>882.59</v>
      </c>
      <c r="G7" s="1">
        <v>882.59</v>
      </c>
    </row>
    <row r="8" spans="1:7" ht="90">
      <c r="A8" s="4" t="s">
        <v>200</v>
      </c>
      <c r="B8" s="4" t="s">
        <v>19</v>
      </c>
      <c r="C8" s="4">
        <v>3.54</v>
      </c>
      <c r="D8" s="4" t="s">
        <v>11</v>
      </c>
      <c r="E8" s="5">
        <v>1438.96</v>
      </c>
      <c r="F8" s="4">
        <f>C8*E8</f>
        <v>5093.9184000000005</v>
      </c>
      <c r="G8" s="1">
        <v>4729.8999999999996</v>
      </c>
    </row>
    <row r="9" spans="1:7" ht="135">
      <c r="A9" s="4" t="s">
        <v>20</v>
      </c>
      <c r="B9" s="4" t="s">
        <v>21</v>
      </c>
      <c r="C9" s="4">
        <f t="shared" si="0"/>
        <v>2.9906552457950837</v>
      </c>
      <c r="D9" s="4" t="s">
        <v>14</v>
      </c>
      <c r="E9" s="4">
        <v>4492.3599999999997</v>
      </c>
      <c r="F9" s="4">
        <f t="shared" si="1"/>
        <v>13435.1</v>
      </c>
      <c r="G9" s="1">
        <v>13435.1</v>
      </c>
    </row>
    <row r="10" spans="1:7" ht="120">
      <c r="A10" s="4" t="s">
        <v>22</v>
      </c>
      <c r="B10" s="4" t="s">
        <v>23</v>
      </c>
      <c r="C10" s="4">
        <f t="shared" si="0"/>
        <v>9.3457946526743587</v>
      </c>
      <c r="D10" s="4" t="s">
        <v>14</v>
      </c>
      <c r="E10" s="4">
        <v>2873.96</v>
      </c>
      <c r="F10" s="4">
        <f t="shared" si="1"/>
        <v>26859.439999999999</v>
      </c>
      <c r="G10" s="1">
        <v>26859.439999999999</v>
      </c>
    </row>
    <row r="11" spans="1:7" ht="90">
      <c r="A11" s="4" t="s">
        <v>85</v>
      </c>
      <c r="B11" s="4" t="s">
        <v>86</v>
      </c>
      <c r="C11" s="4">
        <f t="shared" si="0"/>
        <v>233.45353071294878</v>
      </c>
      <c r="D11" s="4" t="s">
        <v>26</v>
      </c>
      <c r="E11" s="4">
        <v>293.85000000000002</v>
      </c>
      <c r="F11" s="4">
        <f t="shared" si="1"/>
        <v>68600.320000000007</v>
      </c>
      <c r="G11" s="1">
        <v>68600.320000000007</v>
      </c>
    </row>
    <row r="12" spans="1:7" ht="105">
      <c r="A12" s="4" t="s">
        <v>27</v>
      </c>
      <c r="B12" s="4" t="s">
        <v>28</v>
      </c>
      <c r="C12" s="4">
        <f t="shared" si="0"/>
        <v>21.240441320086727</v>
      </c>
      <c r="D12" s="4" t="s">
        <v>11</v>
      </c>
      <c r="E12" s="5">
        <v>6092.63</v>
      </c>
      <c r="F12" s="4">
        <f t="shared" si="1"/>
        <v>129410.15</v>
      </c>
      <c r="G12" s="1">
        <v>129410.15</v>
      </c>
    </row>
    <row r="13" spans="1:7" ht="120">
      <c r="A13" s="4" t="s">
        <v>166</v>
      </c>
      <c r="B13" s="4" t="s">
        <v>30</v>
      </c>
      <c r="C13" s="4">
        <v>2.0630000000000002</v>
      </c>
      <c r="D13" s="4" t="s">
        <v>102</v>
      </c>
      <c r="E13" s="5">
        <v>77259.94</v>
      </c>
      <c r="F13" s="4">
        <f t="shared" si="1"/>
        <v>159387.26</v>
      </c>
      <c r="G13" s="1">
        <v>8921.67</v>
      </c>
    </row>
    <row r="14" spans="1:7" ht="60">
      <c r="A14" s="4" t="s">
        <v>32</v>
      </c>
      <c r="B14" s="4" t="s">
        <v>87</v>
      </c>
      <c r="C14" s="4">
        <v>48.33</v>
      </c>
      <c r="D14" s="4" t="s">
        <v>34</v>
      </c>
      <c r="E14" s="16">
        <v>184.61</v>
      </c>
      <c r="F14" s="4">
        <f>ROUND(E14*C14,2)</f>
        <v>8922.2000000000007</v>
      </c>
      <c r="G14" s="1">
        <v>159348.63</v>
      </c>
    </row>
    <row r="15" spans="1:7">
      <c r="A15" s="3">
        <v>11</v>
      </c>
      <c r="B15" s="17" t="s">
        <v>60</v>
      </c>
      <c r="C15" s="4"/>
      <c r="D15" s="17"/>
      <c r="E15" s="17"/>
      <c r="F15" s="4"/>
    </row>
    <row r="16" spans="1:7">
      <c r="A16" s="6" t="s">
        <v>61</v>
      </c>
      <c r="B16" s="4" t="s">
        <v>172</v>
      </c>
      <c r="C16" s="4">
        <f t="shared" si="0"/>
        <v>20.987656038549588</v>
      </c>
      <c r="D16" s="4" t="s">
        <v>11</v>
      </c>
      <c r="E16" s="4">
        <v>790.67</v>
      </c>
      <c r="F16" s="4">
        <f t="shared" ref="F16:F20" si="2">C16*E16</f>
        <v>16594.310000000001</v>
      </c>
      <c r="G16" s="1">
        <v>16594.310000000001</v>
      </c>
    </row>
    <row r="17" spans="1:7">
      <c r="A17" s="6" t="s">
        <v>63</v>
      </c>
      <c r="B17" s="4" t="s">
        <v>174</v>
      </c>
      <c r="C17" s="4">
        <f t="shared" si="0"/>
        <v>2.1237572848817279</v>
      </c>
      <c r="D17" s="4" t="s">
        <v>11</v>
      </c>
      <c r="E17" s="4">
        <v>437.55</v>
      </c>
      <c r="F17" s="4">
        <f t="shared" si="2"/>
        <v>929.25000000000011</v>
      </c>
      <c r="G17" s="1">
        <v>929.25</v>
      </c>
    </row>
    <row r="18" spans="1:7">
      <c r="A18" s="6" t="s">
        <v>65</v>
      </c>
      <c r="B18" s="4" t="s">
        <v>176</v>
      </c>
      <c r="C18" s="4">
        <f t="shared" si="0"/>
        <v>12.88539370023452</v>
      </c>
      <c r="D18" s="4" t="s">
        <v>11</v>
      </c>
      <c r="E18" s="4">
        <v>712.09</v>
      </c>
      <c r="F18" s="4">
        <f t="shared" si="2"/>
        <v>9175.56</v>
      </c>
      <c r="G18" s="1">
        <v>9175.56</v>
      </c>
    </row>
    <row r="19" spans="1:7">
      <c r="A19" s="6" t="s">
        <v>67</v>
      </c>
      <c r="B19" s="4" t="s">
        <v>178</v>
      </c>
      <c r="C19" s="4">
        <f t="shared" si="0"/>
        <v>20.958362989323845</v>
      </c>
      <c r="D19" s="4" t="s">
        <v>11</v>
      </c>
      <c r="E19" s="4">
        <v>393.4</v>
      </c>
      <c r="F19" s="4">
        <f t="shared" si="2"/>
        <v>8245.02</v>
      </c>
      <c r="G19" s="1">
        <v>8245.02</v>
      </c>
    </row>
    <row r="20" spans="1:7">
      <c r="A20" s="6" t="s">
        <v>69</v>
      </c>
      <c r="B20" s="4" t="s">
        <v>46</v>
      </c>
      <c r="C20" s="4">
        <v>20.49</v>
      </c>
      <c r="D20" s="4" t="s">
        <v>11</v>
      </c>
      <c r="E20" s="4">
        <v>177.1</v>
      </c>
      <c r="F20" s="4">
        <f t="shared" si="2"/>
        <v>3628.7789999999995</v>
      </c>
      <c r="G20" s="1">
        <v>4513.42</v>
      </c>
    </row>
    <row r="21" spans="1:7" ht="15.75">
      <c r="A21" s="117" t="s">
        <v>47</v>
      </c>
      <c r="B21" s="117"/>
      <c r="C21" s="117"/>
      <c r="D21" s="117"/>
      <c r="E21" s="117"/>
      <c r="F21" s="18">
        <f>SUM(F5:F20)</f>
        <v>456332.41740000003</v>
      </c>
    </row>
    <row r="22" spans="1:7" ht="30">
      <c r="A22" s="6"/>
      <c r="B22" s="7"/>
      <c r="C22" s="8"/>
      <c r="D22" s="3"/>
      <c r="E22" s="4" t="s">
        <v>48</v>
      </c>
      <c r="F22" s="4">
        <f>F21*12/100</f>
        <v>54759.890088</v>
      </c>
    </row>
    <row r="23" spans="1:7">
      <c r="A23" s="6"/>
      <c r="B23" s="7"/>
      <c r="C23" s="8"/>
      <c r="D23" s="3"/>
      <c r="E23" s="4"/>
      <c r="F23" s="4">
        <f>F22+F21</f>
        <v>511092.30748800002</v>
      </c>
    </row>
    <row r="24" spans="1:7" ht="30">
      <c r="A24" s="6"/>
      <c r="B24" s="7"/>
      <c r="C24" s="8"/>
      <c r="D24" s="3"/>
      <c r="E24" s="4" t="s">
        <v>49</v>
      </c>
      <c r="F24" s="4">
        <f>F23*1/100</f>
        <v>5110.9230748800001</v>
      </c>
    </row>
    <row r="25" spans="1:7">
      <c r="A25" s="6"/>
      <c r="B25" s="7"/>
      <c r="C25" s="8"/>
      <c r="D25" s="3"/>
      <c r="E25" s="4" t="s">
        <v>50</v>
      </c>
      <c r="F25" s="4">
        <f>F24+F23</f>
        <v>516203.23056287999</v>
      </c>
    </row>
    <row r="32" spans="1:7">
      <c r="B32" s="24"/>
    </row>
  </sheetData>
  <mergeCells count="4">
    <mergeCell ref="A1:F1"/>
    <mergeCell ref="A2:F2"/>
    <mergeCell ref="A3:F3"/>
    <mergeCell ref="A21:E21"/>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G26"/>
  <sheetViews>
    <sheetView tabSelected="1" topLeftCell="A19"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7109375" style="1" bestFit="1" customWidth="1"/>
    <col min="6" max="6" width="16.42578125" style="12" customWidth="1"/>
    <col min="7" max="7" width="12.85546875" style="1" hidden="1" customWidth="1"/>
    <col min="8" max="16384" width="9.140625" style="1"/>
  </cols>
  <sheetData>
    <row r="1" spans="1:7" ht="18.75">
      <c r="A1" s="115" t="s">
        <v>0</v>
      </c>
      <c r="B1" s="115"/>
      <c r="C1" s="115"/>
      <c r="D1" s="115"/>
      <c r="E1" s="115"/>
      <c r="F1" s="115"/>
    </row>
    <row r="2" spans="1:7" ht="18.75">
      <c r="A2" s="115" t="s">
        <v>1</v>
      </c>
      <c r="B2" s="115"/>
      <c r="C2" s="115"/>
      <c r="D2" s="115"/>
      <c r="E2" s="115"/>
      <c r="F2" s="115"/>
    </row>
    <row r="3" spans="1:7" ht="48" customHeight="1">
      <c r="A3" s="116" t="s">
        <v>201</v>
      </c>
      <c r="B3" s="116"/>
      <c r="C3" s="116"/>
      <c r="D3" s="116"/>
      <c r="E3" s="116"/>
      <c r="F3" s="116"/>
    </row>
    <row r="4" spans="1:7">
      <c r="A4" s="2" t="s">
        <v>3</v>
      </c>
      <c r="B4" s="2" t="s">
        <v>4</v>
      </c>
      <c r="C4" s="2" t="s">
        <v>5</v>
      </c>
      <c r="D4" s="2" t="s">
        <v>6</v>
      </c>
      <c r="E4" s="2" t="s">
        <v>7</v>
      </c>
      <c r="F4" s="2" t="s">
        <v>8</v>
      </c>
    </row>
    <row r="5" spans="1:7" ht="30">
      <c r="A5" s="3">
        <v>1</v>
      </c>
      <c r="B5" s="4" t="s">
        <v>141</v>
      </c>
      <c r="C5" s="4">
        <f>G5/E5</f>
        <v>5</v>
      </c>
      <c r="D5" s="4" t="s">
        <v>142</v>
      </c>
      <c r="E5" s="4">
        <v>330.4</v>
      </c>
      <c r="F5" s="4">
        <f>C5*E5</f>
        <v>1652</v>
      </c>
      <c r="G5" s="1">
        <v>1652</v>
      </c>
    </row>
    <row r="6" spans="1:7" ht="30">
      <c r="A6" s="4" t="s">
        <v>202</v>
      </c>
      <c r="B6" s="4" t="s">
        <v>84</v>
      </c>
      <c r="C6" s="4">
        <f t="shared" ref="C6:C20" si="0">G6/E6</f>
        <v>25.488533676051247</v>
      </c>
      <c r="D6" s="4" t="s">
        <v>14</v>
      </c>
      <c r="E6" s="4">
        <v>497.98</v>
      </c>
      <c r="F6" s="4">
        <f t="shared" ref="F6:F21" si="1">C6*E6</f>
        <v>12692.78</v>
      </c>
      <c r="G6" s="1">
        <v>12692.78</v>
      </c>
    </row>
    <row r="7" spans="1:7" ht="30">
      <c r="A7" s="4" t="s">
        <v>203</v>
      </c>
      <c r="B7" s="4" t="s">
        <v>204</v>
      </c>
      <c r="C7" s="4">
        <f t="shared" si="0"/>
        <v>1.2448594089600473</v>
      </c>
      <c r="D7" s="4" t="s">
        <v>14</v>
      </c>
      <c r="E7" s="4">
        <v>878.79</v>
      </c>
      <c r="F7" s="4">
        <f t="shared" si="1"/>
        <v>1093.97</v>
      </c>
      <c r="G7" s="1">
        <v>1093.97</v>
      </c>
    </row>
    <row r="8" spans="1:7" ht="120">
      <c r="A8" s="4" t="s">
        <v>149</v>
      </c>
      <c r="B8" s="4" t="s">
        <v>13</v>
      </c>
      <c r="C8" s="4">
        <f t="shared" si="0"/>
        <v>29.95313312532501</v>
      </c>
      <c r="D8" s="4" t="s">
        <v>11</v>
      </c>
      <c r="E8" s="4">
        <v>153.84</v>
      </c>
      <c r="F8" s="4">
        <f t="shared" si="1"/>
        <v>4607.99</v>
      </c>
      <c r="G8" s="1">
        <v>4607.99</v>
      </c>
    </row>
    <row r="9" spans="1:7" ht="105">
      <c r="A9" s="4" t="s">
        <v>150</v>
      </c>
      <c r="B9" s="4" t="s">
        <v>54</v>
      </c>
      <c r="C9" s="4">
        <f t="shared" si="0"/>
        <v>3.5295250012031376</v>
      </c>
      <c r="D9" s="4" t="s">
        <v>11</v>
      </c>
      <c r="E9" s="4">
        <v>415.58</v>
      </c>
      <c r="F9" s="4">
        <f t="shared" si="1"/>
        <v>1466.8</v>
      </c>
      <c r="G9" s="1">
        <v>1466.8</v>
      </c>
    </row>
    <row r="10" spans="1:7" ht="90">
      <c r="A10" s="4" t="s">
        <v>151</v>
      </c>
      <c r="B10" s="4" t="s">
        <v>56</v>
      </c>
      <c r="C10" s="4">
        <f t="shared" si="0"/>
        <v>8.6507992336935366</v>
      </c>
      <c r="D10" s="4" t="s">
        <v>11</v>
      </c>
      <c r="E10" s="4">
        <v>1336.28</v>
      </c>
      <c r="F10" s="4">
        <f t="shared" si="1"/>
        <v>11559.89</v>
      </c>
      <c r="G10" s="1">
        <v>11559.89</v>
      </c>
    </row>
    <row r="11" spans="1:7" ht="60">
      <c r="A11" s="4" t="s">
        <v>152</v>
      </c>
      <c r="B11" s="4" t="s">
        <v>153</v>
      </c>
      <c r="C11" s="4">
        <f t="shared" si="0"/>
        <v>21.873690802906328</v>
      </c>
      <c r="D11" s="4" t="s">
        <v>11</v>
      </c>
      <c r="E11" s="4">
        <v>5891.97</v>
      </c>
      <c r="F11" s="4">
        <f t="shared" si="1"/>
        <v>128879.13</v>
      </c>
      <c r="G11" s="1">
        <v>128879.13</v>
      </c>
    </row>
    <row r="12" spans="1:7" ht="105">
      <c r="A12" s="4" t="s">
        <v>154</v>
      </c>
      <c r="B12" s="4" t="s">
        <v>28</v>
      </c>
      <c r="C12" s="4">
        <f t="shared" si="0"/>
        <v>11.023618699970292</v>
      </c>
      <c r="D12" s="4" t="s">
        <v>11</v>
      </c>
      <c r="E12" s="4">
        <v>6092.63</v>
      </c>
      <c r="F12" s="4">
        <f t="shared" si="1"/>
        <v>67162.83</v>
      </c>
      <c r="G12" s="1">
        <v>67162.83</v>
      </c>
    </row>
    <row r="13" spans="1:7" ht="45">
      <c r="A13" s="4" t="s">
        <v>205</v>
      </c>
      <c r="B13" s="4" t="s">
        <v>33</v>
      </c>
      <c r="C13" s="4">
        <f t="shared" si="0"/>
        <v>159.2564866475272</v>
      </c>
      <c r="D13" s="4" t="s">
        <v>34</v>
      </c>
      <c r="E13" s="4">
        <v>184.61</v>
      </c>
      <c r="F13" s="4">
        <f t="shared" si="1"/>
        <v>29400.339999999997</v>
      </c>
      <c r="G13" s="1">
        <v>29400.34</v>
      </c>
    </row>
    <row r="14" spans="1:7" ht="120">
      <c r="A14" s="4" t="s">
        <v>206</v>
      </c>
      <c r="B14" s="4" t="s">
        <v>165</v>
      </c>
      <c r="C14" s="4">
        <f t="shared" si="0"/>
        <v>1.7378009567698534</v>
      </c>
      <c r="D14" s="4" t="s">
        <v>102</v>
      </c>
      <c r="E14" s="4">
        <v>79086.94</v>
      </c>
      <c r="F14" s="4">
        <f t="shared" si="1"/>
        <v>137437.35999999999</v>
      </c>
      <c r="G14" s="1">
        <v>137437.35999999999</v>
      </c>
    </row>
    <row r="15" spans="1:7" ht="120">
      <c r="A15" s="4" t="s">
        <v>207</v>
      </c>
      <c r="B15" s="4" t="s">
        <v>30</v>
      </c>
      <c r="C15" s="4">
        <f t="shared" si="0"/>
        <v>1.0704209710750487</v>
      </c>
      <c r="D15" s="4" t="s">
        <v>102</v>
      </c>
      <c r="E15" s="4">
        <v>77259.94</v>
      </c>
      <c r="F15" s="4">
        <f t="shared" si="1"/>
        <v>82700.66</v>
      </c>
      <c r="G15" s="1">
        <v>82700.66</v>
      </c>
    </row>
    <row r="16" spans="1:7">
      <c r="A16" s="3">
        <v>12</v>
      </c>
      <c r="B16" s="4" t="s">
        <v>60</v>
      </c>
      <c r="C16" s="4"/>
      <c r="D16" s="4"/>
      <c r="E16" s="4"/>
      <c r="F16" s="4">
        <f t="shared" si="1"/>
        <v>0</v>
      </c>
    </row>
    <row r="17" spans="1:7">
      <c r="A17" s="4" t="s">
        <v>61</v>
      </c>
      <c r="B17" s="4" t="s">
        <v>172</v>
      </c>
      <c r="C17" s="4">
        <f t="shared" si="0"/>
        <v>14.145800397131547</v>
      </c>
      <c r="D17" s="4" t="s">
        <v>11</v>
      </c>
      <c r="E17" s="4">
        <v>790.67</v>
      </c>
      <c r="F17" s="4">
        <f t="shared" si="1"/>
        <v>11184.66</v>
      </c>
      <c r="G17" s="1">
        <v>11184.66</v>
      </c>
    </row>
    <row r="18" spans="1:7">
      <c r="A18" s="4" t="s">
        <v>63</v>
      </c>
      <c r="B18" s="4" t="s">
        <v>174</v>
      </c>
      <c r="C18" s="4">
        <f t="shared" si="0"/>
        <v>3.5295166266712372</v>
      </c>
      <c r="D18" s="4" t="s">
        <v>11</v>
      </c>
      <c r="E18" s="4">
        <v>437.55</v>
      </c>
      <c r="F18" s="4">
        <f t="shared" si="1"/>
        <v>1544.34</v>
      </c>
      <c r="G18" s="1">
        <v>1544.34</v>
      </c>
    </row>
    <row r="19" spans="1:7">
      <c r="A19" s="4" t="s">
        <v>65</v>
      </c>
      <c r="B19" s="4" t="s">
        <v>176</v>
      </c>
      <c r="C19" s="4">
        <f t="shared" si="0"/>
        <v>8.6508025670912367</v>
      </c>
      <c r="D19" s="4" t="s">
        <v>11</v>
      </c>
      <c r="E19" s="4">
        <v>712.09</v>
      </c>
      <c r="F19" s="4">
        <f t="shared" si="1"/>
        <v>6160.1499999999987</v>
      </c>
      <c r="G19" s="1">
        <v>6160.15</v>
      </c>
    </row>
    <row r="20" spans="1:7">
      <c r="A20" s="4" t="s">
        <v>67</v>
      </c>
      <c r="B20" s="4" t="s">
        <v>178</v>
      </c>
      <c r="C20" s="4">
        <f t="shared" si="0"/>
        <v>28.291586171835284</v>
      </c>
      <c r="D20" s="4" t="s">
        <v>11</v>
      </c>
      <c r="E20" s="4">
        <v>393.4</v>
      </c>
      <c r="F20" s="4">
        <f t="shared" si="1"/>
        <v>11129.91</v>
      </c>
      <c r="G20" s="1">
        <v>11129.91</v>
      </c>
    </row>
    <row r="21" spans="1:7">
      <c r="A21" s="4" t="s">
        <v>69</v>
      </c>
      <c r="B21" s="4" t="s">
        <v>46</v>
      </c>
      <c r="C21" s="4">
        <v>29</v>
      </c>
      <c r="D21" s="4" t="s">
        <v>11</v>
      </c>
      <c r="E21" s="4">
        <v>177.1</v>
      </c>
      <c r="F21" s="4">
        <f t="shared" si="1"/>
        <v>5135.8999999999996</v>
      </c>
      <c r="G21" s="1">
        <v>5304.14</v>
      </c>
    </row>
    <row r="22" spans="1:7">
      <c r="A22" s="4"/>
      <c r="B22" s="4"/>
      <c r="C22" s="4"/>
      <c r="D22" s="4"/>
      <c r="E22" s="4" t="s">
        <v>71</v>
      </c>
      <c r="F22" s="4">
        <f>SUM(F5:F21)</f>
        <v>513808.71</v>
      </c>
    </row>
    <row r="23" spans="1:7" ht="30">
      <c r="A23" s="6"/>
      <c r="B23" s="7"/>
      <c r="C23" s="8"/>
      <c r="D23" s="3"/>
      <c r="E23" s="4" t="s">
        <v>48</v>
      </c>
      <c r="F23" s="4">
        <f>F22*12/100</f>
        <v>61657.045200000008</v>
      </c>
    </row>
    <row r="24" spans="1:7">
      <c r="A24" s="6"/>
      <c r="B24" s="7"/>
      <c r="C24" s="8"/>
      <c r="D24" s="3"/>
      <c r="E24" s="4"/>
      <c r="F24" s="4">
        <f>F23+F22</f>
        <v>575465.75520000001</v>
      </c>
    </row>
    <row r="25" spans="1:7" ht="30">
      <c r="A25" s="6"/>
      <c r="B25" s="7"/>
      <c r="C25" s="8"/>
      <c r="D25" s="3"/>
      <c r="E25" s="4" t="s">
        <v>49</v>
      </c>
      <c r="F25" s="4">
        <f>F24*1/100</f>
        <v>5754.6575520000006</v>
      </c>
    </row>
    <row r="26" spans="1:7">
      <c r="A26" s="6"/>
      <c r="B26" s="7"/>
      <c r="C26" s="8"/>
      <c r="D26" s="3"/>
      <c r="E26" s="4" t="s">
        <v>71</v>
      </c>
      <c r="F26" s="4">
        <f>F25+F24</f>
        <v>581220.41275200003</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28"/>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10" ht="18.75">
      <c r="A1" s="115" t="s">
        <v>0</v>
      </c>
      <c r="B1" s="115"/>
      <c r="C1" s="115"/>
      <c r="D1" s="115"/>
      <c r="E1" s="115"/>
      <c r="F1" s="115"/>
    </row>
    <row r="2" spans="1:10" ht="18.75">
      <c r="A2" s="115" t="s">
        <v>1</v>
      </c>
      <c r="B2" s="115"/>
      <c r="C2" s="115"/>
      <c r="D2" s="115"/>
      <c r="E2" s="115"/>
      <c r="F2" s="115"/>
    </row>
    <row r="3" spans="1:10" ht="48.75" customHeight="1">
      <c r="A3" s="116" t="s">
        <v>72</v>
      </c>
      <c r="B3" s="116"/>
      <c r="C3" s="116"/>
      <c r="D3" s="116"/>
      <c r="E3" s="116"/>
      <c r="F3" s="116"/>
    </row>
    <row r="4" spans="1:10">
      <c r="A4" s="2" t="s">
        <v>3</v>
      </c>
      <c r="B4" s="2" t="s">
        <v>4</v>
      </c>
      <c r="C4" s="2" t="s">
        <v>5</v>
      </c>
      <c r="D4" s="2" t="s">
        <v>6</v>
      </c>
      <c r="E4" s="2" t="s">
        <v>7</v>
      </c>
      <c r="F4" s="2" t="s">
        <v>8</v>
      </c>
    </row>
    <row r="5" spans="1:10" ht="75">
      <c r="A5" s="3" t="s">
        <v>9</v>
      </c>
      <c r="B5" s="4" t="s">
        <v>10</v>
      </c>
      <c r="C5" s="4">
        <v>0.24</v>
      </c>
      <c r="D5" s="3" t="s">
        <v>11</v>
      </c>
      <c r="E5" s="4">
        <v>1832.28</v>
      </c>
      <c r="F5" s="4">
        <f t="shared" ref="F5" si="0">+C5*E5</f>
        <v>439.74719999999996</v>
      </c>
    </row>
    <row r="6" spans="1:10" ht="120">
      <c r="A6" s="4" t="s">
        <v>12</v>
      </c>
      <c r="B6" s="4" t="s">
        <v>13</v>
      </c>
      <c r="C6" s="4">
        <v>8.5</v>
      </c>
      <c r="D6" s="4" t="s">
        <v>14</v>
      </c>
      <c r="E6" s="4">
        <v>153.84</v>
      </c>
      <c r="F6" s="4">
        <f>ROUND(E6*C6,2)</f>
        <v>1307.6400000000001</v>
      </c>
      <c r="J6" s="1" t="s">
        <v>15</v>
      </c>
    </row>
    <row r="7" spans="1:10" ht="105">
      <c r="A7" s="4" t="s">
        <v>16</v>
      </c>
      <c r="B7" s="4" t="s">
        <v>17</v>
      </c>
      <c r="C7" s="4">
        <v>0.71</v>
      </c>
      <c r="D7" s="4" t="s">
        <v>14</v>
      </c>
      <c r="E7" s="4">
        <v>415.58</v>
      </c>
      <c r="F7" s="4">
        <f t="shared" ref="F7:F22" si="1">ROUND(E7*C7,2)</f>
        <v>295.06</v>
      </c>
    </row>
    <row r="8" spans="1:10" ht="90">
      <c r="A8" s="4" t="s">
        <v>18</v>
      </c>
      <c r="B8" s="4" t="s">
        <v>19</v>
      </c>
      <c r="C8" s="4">
        <v>1.19</v>
      </c>
      <c r="D8" s="4" t="s">
        <v>14</v>
      </c>
      <c r="E8" s="4">
        <v>1438.96</v>
      </c>
      <c r="F8" s="4">
        <f t="shared" si="1"/>
        <v>1712.36</v>
      </c>
    </row>
    <row r="9" spans="1:10" ht="135">
      <c r="A9" s="4" t="s">
        <v>20</v>
      </c>
      <c r="B9" s="4" t="s">
        <v>21</v>
      </c>
      <c r="C9" s="4">
        <v>1.2</v>
      </c>
      <c r="D9" s="4" t="s">
        <v>14</v>
      </c>
      <c r="E9" s="4">
        <v>4492.3599999999997</v>
      </c>
      <c r="F9" s="4">
        <f t="shared" si="1"/>
        <v>5390.83</v>
      </c>
    </row>
    <row r="10" spans="1:10" ht="120">
      <c r="A10" s="4" t="s">
        <v>22</v>
      </c>
      <c r="B10" s="4" t="s">
        <v>23</v>
      </c>
      <c r="C10" s="4">
        <v>2.5499999999999998</v>
      </c>
      <c r="D10" s="4" t="s">
        <v>14</v>
      </c>
      <c r="E10" s="4">
        <v>2873.96</v>
      </c>
      <c r="F10" s="4">
        <f t="shared" si="1"/>
        <v>7328.6</v>
      </c>
    </row>
    <row r="11" spans="1:10" ht="90">
      <c r="A11" s="4" t="s">
        <v>24</v>
      </c>
      <c r="B11" s="4" t="s">
        <v>73</v>
      </c>
      <c r="C11" s="4">
        <v>88.6</v>
      </c>
      <c r="D11" s="4" t="s">
        <v>34</v>
      </c>
      <c r="E11" s="4">
        <v>242.19</v>
      </c>
      <c r="F11" s="4">
        <f t="shared" si="1"/>
        <v>21458.03</v>
      </c>
    </row>
    <row r="12" spans="1:10" ht="30">
      <c r="A12" s="4" t="s">
        <v>74</v>
      </c>
      <c r="B12" s="4" t="s">
        <v>75</v>
      </c>
      <c r="C12" s="4">
        <v>321.89999999999998</v>
      </c>
      <c r="D12" s="4" t="s">
        <v>34</v>
      </c>
      <c r="E12" s="4">
        <v>51.66</v>
      </c>
      <c r="F12" s="4">
        <f t="shared" si="1"/>
        <v>16629.349999999999</v>
      </c>
    </row>
    <row r="13" spans="1:10" ht="105">
      <c r="A13" s="4" t="s">
        <v>27</v>
      </c>
      <c r="B13" s="4" t="s">
        <v>28</v>
      </c>
      <c r="C13" s="4">
        <v>4.3</v>
      </c>
      <c r="D13" s="4" t="s">
        <v>11</v>
      </c>
      <c r="E13" s="4">
        <v>6092.63</v>
      </c>
      <c r="F13" s="4">
        <f t="shared" si="1"/>
        <v>26198.31</v>
      </c>
    </row>
    <row r="14" spans="1:10" ht="120">
      <c r="A14" s="4" t="s">
        <v>29</v>
      </c>
      <c r="B14" s="4" t="s">
        <v>30</v>
      </c>
      <c r="C14" s="4">
        <v>0.375</v>
      </c>
      <c r="D14" s="4" t="s">
        <v>31</v>
      </c>
      <c r="E14" s="4">
        <v>77259.94</v>
      </c>
      <c r="F14" s="4">
        <f t="shared" si="1"/>
        <v>28972.48</v>
      </c>
    </row>
    <row r="15" spans="1:10" ht="45">
      <c r="A15" s="4" t="s">
        <v>32</v>
      </c>
      <c r="B15" s="4" t="s">
        <v>33</v>
      </c>
      <c r="C15" s="5">
        <v>11.16</v>
      </c>
      <c r="D15" s="4" t="s">
        <v>34</v>
      </c>
      <c r="E15" s="4">
        <v>184.61</v>
      </c>
      <c r="F15" s="4">
        <f t="shared" ref="F15:F16" si="2">C15*E15</f>
        <v>2060.2476000000001</v>
      </c>
    </row>
    <row r="16" spans="1:10" ht="45">
      <c r="A16" s="4" t="s">
        <v>76</v>
      </c>
      <c r="B16" s="14" t="s">
        <v>77</v>
      </c>
      <c r="C16" s="5">
        <v>7.8</v>
      </c>
      <c r="D16" s="4" t="s">
        <v>11</v>
      </c>
      <c r="E16" s="4">
        <v>5098.8100000000004</v>
      </c>
      <c r="F16" s="4">
        <f t="shared" si="2"/>
        <v>39770.718000000001</v>
      </c>
    </row>
    <row r="17" spans="1:6">
      <c r="A17" s="3">
        <v>12</v>
      </c>
      <c r="B17" s="4" t="s">
        <v>35</v>
      </c>
      <c r="C17" s="4"/>
      <c r="D17" s="4"/>
      <c r="E17" s="4"/>
      <c r="F17" s="4"/>
    </row>
    <row r="18" spans="1:6" ht="16.5">
      <c r="A18" s="4" t="s">
        <v>36</v>
      </c>
      <c r="B18" s="4" t="s">
        <v>37</v>
      </c>
      <c r="C18" s="4">
        <v>6.07</v>
      </c>
      <c r="D18" s="4" t="s">
        <v>38</v>
      </c>
      <c r="E18" s="4">
        <v>864.24</v>
      </c>
      <c r="F18" s="4">
        <f t="shared" si="1"/>
        <v>5245.94</v>
      </c>
    </row>
    <row r="19" spans="1:6" ht="16.5">
      <c r="A19" s="4" t="s">
        <v>39</v>
      </c>
      <c r="B19" s="4" t="s">
        <v>40</v>
      </c>
      <c r="C19" s="4">
        <v>0.71</v>
      </c>
      <c r="D19" s="4" t="s">
        <v>38</v>
      </c>
      <c r="E19" s="4">
        <v>408.12</v>
      </c>
      <c r="F19" s="4">
        <f t="shared" si="1"/>
        <v>289.77</v>
      </c>
    </row>
    <row r="20" spans="1:6" ht="16.5">
      <c r="A20" s="4" t="s">
        <v>41</v>
      </c>
      <c r="B20" s="4" t="s">
        <v>42</v>
      </c>
      <c r="C20" s="4">
        <v>3.74</v>
      </c>
      <c r="D20" s="4" t="s">
        <v>38</v>
      </c>
      <c r="E20" s="4">
        <v>788.88</v>
      </c>
      <c r="F20" s="4">
        <f t="shared" si="1"/>
        <v>2950.41</v>
      </c>
    </row>
    <row r="21" spans="1:6" ht="16.5">
      <c r="A21" s="4" t="s">
        <v>43</v>
      </c>
      <c r="B21" s="4" t="s">
        <v>44</v>
      </c>
      <c r="C21" s="4">
        <v>4.78</v>
      </c>
      <c r="D21" s="4" t="s">
        <v>38</v>
      </c>
      <c r="E21" s="4">
        <v>466.97</v>
      </c>
      <c r="F21" s="4">
        <f t="shared" si="1"/>
        <v>2232.12</v>
      </c>
    </row>
    <row r="22" spans="1:6" ht="16.5">
      <c r="A22" s="4" t="s">
        <v>45</v>
      </c>
      <c r="B22" s="4" t="s">
        <v>46</v>
      </c>
      <c r="C22" s="4">
        <v>8.5</v>
      </c>
      <c r="D22" s="4" t="s">
        <v>38</v>
      </c>
      <c r="E22" s="4">
        <v>177.1</v>
      </c>
      <c r="F22" s="4">
        <f t="shared" si="1"/>
        <v>1505.35</v>
      </c>
    </row>
    <row r="23" spans="1:6">
      <c r="A23" s="4" t="s">
        <v>78</v>
      </c>
      <c r="B23" s="4" t="s">
        <v>79</v>
      </c>
      <c r="C23" s="4">
        <f>F23/E23</f>
        <v>3.1630891334037674</v>
      </c>
      <c r="D23" s="4" t="s">
        <v>80</v>
      </c>
      <c r="E23" s="4">
        <v>776.14</v>
      </c>
      <c r="F23" s="4">
        <v>2455</v>
      </c>
    </row>
    <row r="24" spans="1:6">
      <c r="A24" s="4"/>
      <c r="B24" s="4"/>
      <c r="C24" s="4"/>
      <c r="D24" s="4"/>
      <c r="E24" s="4" t="s">
        <v>47</v>
      </c>
      <c r="F24" s="4">
        <f>SUM(F5:F23)</f>
        <v>166241.96280000001</v>
      </c>
    </row>
    <row r="25" spans="1:6" ht="30">
      <c r="A25" s="6"/>
      <c r="B25" s="7"/>
      <c r="C25" s="8"/>
      <c r="D25" s="3"/>
      <c r="E25" s="4" t="s">
        <v>48</v>
      </c>
      <c r="F25" s="4">
        <f>F24*12/100</f>
        <v>19949.035536000003</v>
      </c>
    </row>
    <row r="26" spans="1:6">
      <c r="A26" s="6"/>
      <c r="B26" s="7"/>
      <c r="C26" s="8"/>
      <c r="D26" s="3"/>
      <c r="E26" s="4"/>
      <c r="F26" s="4">
        <f>F25+F24</f>
        <v>186190.99833600002</v>
      </c>
    </row>
    <row r="27" spans="1:6" ht="30">
      <c r="A27" s="6"/>
      <c r="B27" s="7"/>
      <c r="C27" s="8"/>
      <c r="D27" s="3"/>
      <c r="E27" s="4" t="s">
        <v>49</v>
      </c>
      <c r="F27" s="4">
        <f>F26*1/100</f>
        <v>1861.9099833600003</v>
      </c>
    </row>
    <row r="28" spans="1:6">
      <c r="A28" s="6"/>
      <c r="B28" s="7"/>
      <c r="C28" s="8"/>
      <c r="D28" s="3"/>
      <c r="E28" s="4" t="s">
        <v>50</v>
      </c>
      <c r="F28" s="4">
        <f>F27+F26</f>
        <v>188052.90831936002</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J25"/>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10" ht="18.75">
      <c r="A1" s="115" t="s">
        <v>0</v>
      </c>
      <c r="B1" s="115"/>
      <c r="C1" s="115"/>
      <c r="D1" s="115"/>
      <c r="E1" s="115"/>
      <c r="F1" s="115"/>
    </row>
    <row r="2" spans="1:10" ht="18.75">
      <c r="A2" s="115" t="s">
        <v>1</v>
      </c>
      <c r="B2" s="115"/>
      <c r="C2" s="115"/>
      <c r="D2" s="115"/>
      <c r="E2" s="115"/>
      <c r="F2" s="115"/>
    </row>
    <row r="3" spans="1:10" ht="48.75" customHeight="1">
      <c r="A3" s="116" t="s">
        <v>81</v>
      </c>
      <c r="B3" s="116"/>
      <c r="C3" s="116"/>
      <c r="D3" s="116"/>
      <c r="E3" s="116"/>
      <c r="F3" s="116"/>
    </row>
    <row r="4" spans="1:10">
      <c r="A4" s="2" t="s">
        <v>3</v>
      </c>
      <c r="B4" s="2" t="s">
        <v>4</v>
      </c>
      <c r="C4" s="2" t="s">
        <v>5</v>
      </c>
      <c r="D4" s="2" t="s">
        <v>6</v>
      </c>
      <c r="E4" s="2" t="s">
        <v>7</v>
      </c>
      <c r="F4" s="2" t="s">
        <v>8</v>
      </c>
    </row>
    <row r="5" spans="1:10" ht="75">
      <c r="A5" s="3" t="s">
        <v>9</v>
      </c>
      <c r="B5" s="4" t="s">
        <v>10</v>
      </c>
      <c r="C5" s="4">
        <v>0.71</v>
      </c>
      <c r="D5" s="3" t="s">
        <v>11</v>
      </c>
      <c r="E5" s="4">
        <v>1832.28</v>
      </c>
      <c r="F5" s="4">
        <f t="shared" ref="F5" si="0">+C5*E5</f>
        <v>1300.9187999999999</v>
      </c>
    </row>
    <row r="6" spans="1:10" ht="120">
      <c r="A6" s="4" t="s">
        <v>12</v>
      </c>
      <c r="B6" s="4" t="s">
        <v>13</v>
      </c>
      <c r="C6" s="4">
        <v>114.7</v>
      </c>
      <c r="D6" s="4" t="s">
        <v>14</v>
      </c>
      <c r="E6" s="4">
        <v>153.84</v>
      </c>
      <c r="F6" s="4">
        <f>ROUND(E6*C6,2)</f>
        <v>17645.45</v>
      </c>
      <c r="J6" s="1" t="s">
        <v>15</v>
      </c>
    </row>
    <row r="7" spans="1:10" ht="105">
      <c r="A7" s="4" t="s">
        <v>16</v>
      </c>
      <c r="B7" s="4" t="s">
        <v>17</v>
      </c>
      <c r="C7" s="4">
        <v>9.56</v>
      </c>
      <c r="D7" s="4" t="s">
        <v>14</v>
      </c>
      <c r="E7" s="4">
        <v>415.58</v>
      </c>
      <c r="F7" s="4">
        <f t="shared" ref="F7:F20" si="1">ROUND(E7*C7,2)</f>
        <v>3972.94</v>
      </c>
    </row>
    <row r="8" spans="1:10" ht="90">
      <c r="A8" s="4" t="s">
        <v>18</v>
      </c>
      <c r="B8" s="4" t="s">
        <v>19</v>
      </c>
      <c r="C8" s="4">
        <v>15.94</v>
      </c>
      <c r="D8" s="4" t="s">
        <v>14</v>
      </c>
      <c r="E8" s="4">
        <v>1438.96</v>
      </c>
      <c r="F8" s="4">
        <f t="shared" si="1"/>
        <v>22937.02</v>
      </c>
    </row>
    <row r="9" spans="1:10" ht="135">
      <c r="A9" s="4" t="s">
        <v>20</v>
      </c>
      <c r="B9" s="4" t="s">
        <v>21</v>
      </c>
      <c r="C9" s="4">
        <v>13.8</v>
      </c>
      <c r="D9" s="4" t="s">
        <v>14</v>
      </c>
      <c r="E9" s="4">
        <v>4492.3599999999997</v>
      </c>
      <c r="F9" s="4">
        <f t="shared" si="1"/>
        <v>61994.57</v>
      </c>
    </row>
    <row r="10" spans="1:10" ht="120">
      <c r="A10" s="4" t="s">
        <v>22</v>
      </c>
      <c r="B10" s="4" t="s">
        <v>23</v>
      </c>
      <c r="C10" s="4">
        <v>38.229999999999997</v>
      </c>
      <c r="D10" s="4" t="s">
        <v>14</v>
      </c>
      <c r="E10" s="4">
        <v>2873.96</v>
      </c>
      <c r="F10" s="4">
        <f t="shared" si="1"/>
        <v>109871.49</v>
      </c>
    </row>
    <row r="11" spans="1:10" ht="90">
      <c r="A11" s="4" t="s">
        <v>24</v>
      </c>
      <c r="B11" s="4" t="s">
        <v>25</v>
      </c>
      <c r="C11" s="4">
        <v>257.89999999999998</v>
      </c>
      <c r="D11" s="4" t="s">
        <v>26</v>
      </c>
      <c r="E11" s="4">
        <v>293.85000000000002</v>
      </c>
      <c r="F11" s="4">
        <f t="shared" si="1"/>
        <v>75783.92</v>
      </c>
    </row>
    <row r="12" spans="1:10" ht="105">
      <c r="A12" s="4" t="s">
        <v>27</v>
      </c>
      <c r="B12" s="4" t="s">
        <v>28</v>
      </c>
      <c r="C12" s="4">
        <v>3.1</v>
      </c>
      <c r="D12" s="4" t="s">
        <v>11</v>
      </c>
      <c r="E12" s="4">
        <v>6092.63</v>
      </c>
      <c r="F12" s="4">
        <f t="shared" si="1"/>
        <v>18887.150000000001</v>
      </c>
    </row>
    <row r="13" spans="1:10" ht="120">
      <c r="A13" s="4" t="s">
        <v>29</v>
      </c>
      <c r="B13" s="4" t="s">
        <v>30</v>
      </c>
      <c r="C13" s="4">
        <v>0.125</v>
      </c>
      <c r="D13" s="4" t="s">
        <v>31</v>
      </c>
      <c r="E13" s="4">
        <v>77259.94</v>
      </c>
      <c r="F13" s="4">
        <f t="shared" si="1"/>
        <v>9657.49</v>
      </c>
    </row>
    <row r="14" spans="1:10" ht="45">
      <c r="A14" s="4" t="s">
        <v>32</v>
      </c>
      <c r="B14" s="4" t="s">
        <v>33</v>
      </c>
      <c r="C14" s="5">
        <v>6.7</v>
      </c>
      <c r="D14" s="4" t="s">
        <v>34</v>
      </c>
      <c r="E14" s="4">
        <v>184.61</v>
      </c>
      <c r="F14" s="4">
        <f t="shared" ref="F14" si="2">C14*E14</f>
        <v>1236.8870000000002</v>
      </c>
    </row>
    <row r="15" spans="1:10">
      <c r="A15" s="3">
        <v>11</v>
      </c>
      <c r="B15" s="4" t="s">
        <v>35</v>
      </c>
      <c r="C15" s="4"/>
      <c r="D15" s="4"/>
      <c r="E15" s="4"/>
      <c r="F15" s="4"/>
    </row>
    <row r="16" spans="1:10" ht="16.5">
      <c r="A16" s="4" t="s">
        <v>36</v>
      </c>
      <c r="B16" s="4" t="s">
        <v>37</v>
      </c>
      <c r="C16" s="4">
        <v>30.54</v>
      </c>
      <c r="D16" s="4" t="s">
        <v>38</v>
      </c>
      <c r="E16" s="4">
        <v>864.24</v>
      </c>
      <c r="F16" s="4">
        <f t="shared" si="1"/>
        <v>26393.89</v>
      </c>
    </row>
    <row r="17" spans="1:6" ht="16.5">
      <c r="A17" s="4" t="s">
        <v>39</v>
      </c>
      <c r="B17" s="4" t="s">
        <v>40</v>
      </c>
      <c r="C17" s="4">
        <v>9.56</v>
      </c>
      <c r="D17" s="4" t="s">
        <v>38</v>
      </c>
      <c r="E17" s="4">
        <v>408.12</v>
      </c>
      <c r="F17" s="4">
        <f t="shared" si="1"/>
        <v>3901.63</v>
      </c>
    </row>
    <row r="18" spans="1:6" ht="16.5">
      <c r="A18" s="4" t="s">
        <v>41</v>
      </c>
      <c r="B18" s="4" t="s">
        <v>42</v>
      </c>
      <c r="C18" s="4">
        <v>54.17</v>
      </c>
      <c r="D18" s="4" t="s">
        <v>38</v>
      </c>
      <c r="E18" s="4">
        <v>788.88</v>
      </c>
      <c r="F18" s="4">
        <f t="shared" si="1"/>
        <v>42733.63</v>
      </c>
    </row>
    <row r="19" spans="1:6" ht="16.5">
      <c r="A19" s="4" t="s">
        <v>43</v>
      </c>
      <c r="B19" s="4" t="s">
        <v>44</v>
      </c>
      <c r="C19" s="4">
        <v>15.08</v>
      </c>
      <c r="D19" s="4" t="s">
        <v>38</v>
      </c>
      <c r="E19" s="4">
        <v>466.97</v>
      </c>
      <c r="F19" s="4">
        <f t="shared" si="1"/>
        <v>7041.91</v>
      </c>
    </row>
    <row r="20" spans="1:6" ht="16.5">
      <c r="A20" s="4" t="s">
        <v>45</v>
      </c>
      <c r="B20" s="4" t="s">
        <v>46</v>
      </c>
      <c r="C20" s="4">
        <v>114</v>
      </c>
      <c r="D20" s="4" t="s">
        <v>38</v>
      </c>
      <c r="E20" s="4">
        <v>177.1</v>
      </c>
      <c r="F20" s="4">
        <f t="shared" si="1"/>
        <v>20189.400000000001</v>
      </c>
    </row>
    <row r="21" spans="1:6">
      <c r="A21" s="4"/>
      <c r="B21" s="4"/>
      <c r="C21" s="4"/>
      <c r="D21" s="4"/>
      <c r="E21" s="4" t="s">
        <v>47</v>
      </c>
      <c r="F21" s="4">
        <f>SUM(F5:F20)</f>
        <v>423548.29580000002</v>
      </c>
    </row>
    <row r="22" spans="1:6" ht="30">
      <c r="A22" s="6"/>
      <c r="B22" s="7"/>
      <c r="C22" s="8"/>
      <c r="D22" s="3"/>
      <c r="E22" s="4" t="s">
        <v>48</v>
      </c>
      <c r="F22" s="4">
        <f>F21*12/100</f>
        <v>50825.795496000006</v>
      </c>
    </row>
    <row r="23" spans="1:6">
      <c r="A23" s="6"/>
      <c r="B23" s="7"/>
      <c r="C23" s="8"/>
      <c r="D23" s="3"/>
      <c r="E23" s="4"/>
      <c r="F23" s="4">
        <f>F22+F21</f>
        <v>474374.09129600006</v>
      </c>
    </row>
    <row r="24" spans="1:6" ht="30">
      <c r="A24" s="6"/>
      <c r="B24" s="7"/>
      <c r="C24" s="8"/>
      <c r="D24" s="3"/>
      <c r="E24" s="4" t="s">
        <v>49</v>
      </c>
      <c r="F24" s="4">
        <f>F23*1/100</f>
        <v>4743.740912960001</v>
      </c>
    </row>
    <row r="25" spans="1:6" ht="19.5" customHeight="1">
      <c r="A25" s="6"/>
      <c r="B25" s="7"/>
      <c r="C25" s="8"/>
      <c r="D25" s="3"/>
      <c r="E25" s="4" t="s">
        <v>50</v>
      </c>
      <c r="F25" s="4">
        <f>F24+F23</f>
        <v>479117.83220896008</v>
      </c>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L25"/>
  <sheetViews>
    <sheetView workbookViewId="0">
      <selection activeCell="H6" sqref="H6"/>
    </sheetView>
  </sheetViews>
  <sheetFormatPr defaultRowHeight="15"/>
  <cols>
    <col min="1" max="1" width="9.140625" style="9"/>
    <col min="2" max="2" width="42.85546875" style="10" customWidth="1"/>
    <col min="3" max="4" width="0" style="1" hidden="1" customWidth="1"/>
    <col min="5" max="5" width="9.140625" style="1"/>
    <col min="6" max="6" width="9.140625" style="11"/>
    <col min="7" max="7" width="9.140625" style="1"/>
    <col min="8" max="8" width="16.42578125" style="12" customWidth="1"/>
    <col min="9" max="16384" width="9.140625" style="1"/>
  </cols>
  <sheetData>
    <row r="1" spans="1:12" ht="18.75">
      <c r="A1" s="115" t="s">
        <v>82</v>
      </c>
      <c r="B1" s="115"/>
      <c r="C1" s="115"/>
      <c r="D1" s="115"/>
      <c r="E1" s="115"/>
      <c r="F1" s="115"/>
      <c r="G1" s="115"/>
      <c r="H1" s="115"/>
    </row>
    <row r="2" spans="1:12" ht="18.75">
      <c r="A2" s="115" t="s">
        <v>1</v>
      </c>
      <c r="B2" s="115"/>
      <c r="C2" s="115"/>
      <c r="D2" s="115"/>
      <c r="E2" s="115"/>
      <c r="F2" s="115"/>
      <c r="G2" s="115"/>
      <c r="H2" s="115"/>
    </row>
    <row r="3" spans="1:12" ht="48.75" customHeight="1">
      <c r="A3" s="116" t="s">
        <v>282</v>
      </c>
      <c r="B3" s="116"/>
      <c r="C3" s="116"/>
      <c r="D3" s="116"/>
      <c r="E3" s="116"/>
      <c r="F3" s="116"/>
      <c r="G3" s="116"/>
      <c r="H3" s="116"/>
    </row>
    <row r="4" spans="1:12">
      <c r="A4" s="2" t="s">
        <v>3</v>
      </c>
      <c r="B4" s="2" t="s">
        <v>4</v>
      </c>
      <c r="C4" s="2" t="s">
        <v>5</v>
      </c>
      <c r="D4" s="2"/>
      <c r="E4" s="2" t="s">
        <v>5</v>
      </c>
      <c r="F4" s="2" t="s">
        <v>6</v>
      </c>
      <c r="G4" s="2" t="s">
        <v>7</v>
      </c>
      <c r="H4" s="2" t="s">
        <v>8</v>
      </c>
    </row>
    <row r="5" spans="1:12" ht="30">
      <c r="A5" s="4" t="s">
        <v>83</v>
      </c>
      <c r="B5" s="4" t="s">
        <v>84</v>
      </c>
      <c r="C5" s="4">
        <v>5.67</v>
      </c>
      <c r="D5" s="4">
        <v>0.56999999999999995</v>
      </c>
      <c r="E5" s="4">
        <f>C5+D5</f>
        <v>6.24</v>
      </c>
      <c r="F5" s="4" t="s">
        <v>14</v>
      </c>
      <c r="G5" s="4">
        <v>497.98</v>
      </c>
      <c r="H5" s="4">
        <f>E5*G5</f>
        <v>3107.3952000000004</v>
      </c>
    </row>
    <row r="6" spans="1:12" ht="120">
      <c r="A6" s="4" t="s">
        <v>12</v>
      </c>
      <c r="B6" s="4" t="s">
        <v>13</v>
      </c>
      <c r="C6" s="4">
        <v>53.1</v>
      </c>
      <c r="D6" s="4">
        <v>25.49</v>
      </c>
      <c r="E6" s="4">
        <f t="shared" ref="E6:E19" si="0">C6+D6</f>
        <v>78.59</v>
      </c>
      <c r="F6" s="4" t="s">
        <v>14</v>
      </c>
      <c r="G6" s="4">
        <v>153.84</v>
      </c>
      <c r="H6" s="4">
        <f t="shared" ref="H6:H20" si="1">E6*G6</f>
        <v>12090.285600000001</v>
      </c>
      <c r="L6" s="1" t="s">
        <v>15</v>
      </c>
    </row>
    <row r="7" spans="1:12" ht="105">
      <c r="A7" s="4" t="s">
        <v>16</v>
      </c>
      <c r="B7" s="4" t="s">
        <v>17</v>
      </c>
      <c r="C7" s="4">
        <v>4.43</v>
      </c>
      <c r="D7" s="4">
        <v>2.13</v>
      </c>
      <c r="E7" s="4">
        <f t="shared" si="0"/>
        <v>6.56</v>
      </c>
      <c r="F7" s="4" t="s">
        <v>14</v>
      </c>
      <c r="G7" s="4">
        <v>415.58</v>
      </c>
      <c r="H7" s="4">
        <f t="shared" si="1"/>
        <v>2726.2047999999995</v>
      </c>
    </row>
    <row r="8" spans="1:12" ht="90">
      <c r="A8" s="4" t="s">
        <v>18</v>
      </c>
      <c r="B8" s="4" t="s">
        <v>19</v>
      </c>
      <c r="C8" s="4">
        <v>7.38</v>
      </c>
      <c r="D8" s="4">
        <v>3.55</v>
      </c>
      <c r="E8" s="4">
        <f t="shared" si="0"/>
        <v>10.93</v>
      </c>
      <c r="F8" s="4" t="s">
        <v>14</v>
      </c>
      <c r="G8" s="4">
        <v>1438.96</v>
      </c>
      <c r="H8" s="4">
        <f t="shared" si="1"/>
        <v>15727.8328</v>
      </c>
    </row>
    <row r="9" spans="1:12" ht="135">
      <c r="A9" s="4" t="s">
        <v>20</v>
      </c>
      <c r="B9" s="4" t="s">
        <v>21</v>
      </c>
      <c r="C9" s="4">
        <v>6.2</v>
      </c>
      <c r="D9" s="4">
        <v>3</v>
      </c>
      <c r="E9" s="4">
        <f t="shared" si="0"/>
        <v>9.1999999999999993</v>
      </c>
      <c r="F9" s="4" t="s">
        <v>14</v>
      </c>
      <c r="G9" s="4">
        <v>4492.3599999999997</v>
      </c>
      <c r="H9" s="4">
        <f t="shared" si="1"/>
        <v>41329.711999999992</v>
      </c>
    </row>
    <row r="10" spans="1:12" ht="120">
      <c r="A10" s="4" t="s">
        <v>22</v>
      </c>
      <c r="B10" s="4" t="s">
        <v>23</v>
      </c>
      <c r="C10" s="4">
        <v>15.93</v>
      </c>
      <c r="D10" s="4">
        <v>7.65</v>
      </c>
      <c r="E10" s="4">
        <f t="shared" si="0"/>
        <v>23.58</v>
      </c>
      <c r="F10" s="4" t="s">
        <v>14</v>
      </c>
      <c r="G10" s="4">
        <v>2873.96</v>
      </c>
      <c r="H10" s="4">
        <f t="shared" si="1"/>
        <v>67767.976799999989</v>
      </c>
    </row>
    <row r="11" spans="1:12" ht="90">
      <c r="A11" s="4" t="s">
        <v>85</v>
      </c>
      <c r="B11" s="4" t="s">
        <v>86</v>
      </c>
      <c r="C11" s="4">
        <v>135.5</v>
      </c>
      <c r="D11" s="4">
        <v>65.099999999999994</v>
      </c>
      <c r="E11" s="4">
        <f t="shared" si="0"/>
        <v>200.6</v>
      </c>
      <c r="F11" s="4" t="s">
        <v>26</v>
      </c>
      <c r="G11" s="4">
        <v>288.27</v>
      </c>
      <c r="H11" s="4">
        <f t="shared" si="1"/>
        <v>57826.961999999992</v>
      </c>
    </row>
    <row r="12" spans="1:12" ht="105">
      <c r="A12" s="4" t="s">
        <v>27</v>
      </c>
      <c r="B12" s="4" t="s">
        <v>28</v>
      </c>
      <c r="C12" s="4">
        <v>1.9</v>
      </c>
      <c r="D12" s="4">
        <v>5.7</v>
      </c>
      <c r="E12" s="4">
        <f t="shared" si="0"/>
        <v>7.6</v>
      </c>
      <c r="F12" s="4" t="s">
        <v>11</v>
      </c>
      <c r="G12" s="4">
        <v>6092.63</v>
      </c>
      <c r="H12" s="4">
        <f t="shared" si="1"/>
        <v>46303.987999999998</v>
      </c>
    </row>
    <row r="13" spans="1:12" ht="120">
      <c r="A13" s="4" t="s">
        <v>29</v>
      </c>
      <c r="B13" s="4" t="s">
        <v>30</v>
      </c>
      <c r="C13" s="4">
        <v>0.16700000000000001</v>
      </c>
      <c r="D13" s="4">
        <v>0.5</v>
      </c>
      <c r="E13" s="4">
        <f t="shared" si="0"/>
        <v>0.66700000000000004</v>
      </c>
      <c r="F13" s="4" t="s">
        <v>31</v>
      </c>
      <c r="G13" s="4">
        <v>77259.94</v>
      </c>
      <c r="H13" s="4">
        <f t="shared" si="1"/>
        <v>51532.379980000005</v>
      </c>
    </row>
    <row r="14" spans="1:12" ht="60">
      <c r="A14" s="4" t="s">
        <v>32</v>
      </c>
      <c r="B14" s="4" t="s">
        <v>87</v>
      </c>
      <c r="C14" s="15">
        <v>4.96</v>
      </c>
      <c r="D14" s="15">
        <v>14.87</v>
      </c>
      <c r="E14" s="4">
        <f t="shared" si="0"/>
        <v>19.829999999999998</v>
      </c>
      <c r="F14" s="4" t="s">
        <v>34</v>
      </c>
      <c r="G14" s="16">
        <v>184.61</v>
      </c>
      <c r="H14" s="4">
        <f t="shared" si="1"/>
        <v>3660.8163</v>
      </c>
    </row>
    <row r="15" spans="1:12">
      <c r="A15" s="3">
        <v>11</v>
      </c>
      <c r="B15" s="4" t="s">
        <v>35</v>
      </c>
      <c r="C15" s="4"/>
      <c r="D15" s="4"/>
      <c r="E15" s="4"/>
      <c r="F15" s="4"/>
      <c r="G15" s="4"/>
      <c r="H15" s="4"/>
    </row>
    <row r="16" spans="1:12" ht="16.5">
      <c r="A16" s="4" t="s">
        <v>36</v>
      </c>
      <c r="B16" s="4" t="s">
        <v>37</v>
      </c>
      <c r="C16" s="4">
        <v>14.09</v>
      </c>
      <c r="D16" s="4">
        <v>8.8699999999999992</v>
      </c>
      <c r="E16" s="4">
        <f t="shared" si="0"/>
        <v>22.96</v>
      </c>
      <c r="F16" s="4" t="s">
        <v>38</v>
      </c>
      <c r="G16" s="4">
        <v>864.24</v>
      </c>
      <c r="H16" s="4">
        <f t="shared" si="1"/>
        <v>19842.950400000002</v>
      </c>
    </row>
    <row r="17" spans="1:8" ht="16.5">
      <c r="A17" s="4" t="s">
        <v>39</v>
      </c>
      <c r="B17" s="4" t="s">
        <v>40</v>
      </c>
      <c r="C17" s="4">
        <v>4.43</v>
      </c>
      <c r="D17" s="4">
        <v>2.13</v>
      </c>
      <c r="E17" s="4">
        <f t="shared" si="0"/>
        <v>6.56</v>
      </c>
      <c r="F17" s="4" t="s">
        <v>38</v>
      </c>
      <c r="G17" s="4">
        <v>408.12</v>
      </c>
      <c r="H17" s="4">
        <f t="shared" si="1"/>
        <v>2677.2671999999998</v>
      </c>
    </row>
    <row r="18" spans="1:8" ht="16.5">
      <c r="A18" s="4" t="s">
        <v>41</v>
      </c>
      <c r="B18" s="4" t="s">
        <v>42</v>
      </c>
      <c r="C18" s="4">
        <v>23.31</v>
      </c>
      <c r="D18" s="4">
        <v>11.2</v>
      </c>
      <c r="E18" s="4">
        <f t="shared" si="0"/>
        <v>34.51</v>
      </c>
      <c r="F18" s="4" t="s">
        <v>38</v>
      </c>
      <c r="G18" s="4">
        <v>788.88</v>
      </c>
      <c r="H18" s="4">
        <f t="shared" si="1"/>
        <v>27224.248799999998</v>
      </c>
    </row>
    <row r="19" spans="1:8" ht="16.5">
      <c r="A19" s="4" t="s">
        <v>43</v>
      </c>
      <c r="B19" s="4" t="s">
        <v>44</v>
      </c>
      <c r="C19" s="4">
        <v>7.22</v>
      </c>
      <c r="D19" s="4">
        <v>7.58</v>
      </c>
      <c r="E19" s="4">
        <f t="shared" si="0"/>
        <v>14.8</v>
      </c>
      <c r="F19" s="4" t="s">
        <v>38</v>
      </c>
      <c r="G19" s="4">
        <v>466.97</v>
      </c>
      <c r="H19" s="4">
        <f t="shared" si="1"/>
        <v>6911.1560000000009</v>
      </c>
    </row>
    <row r="20" spans="1:8" ht="16.5">
      <c r="A20" s="4" t="s">
        <v>45</v>
      </c>
      <c r="B20" s="4" t="s">
        <v>46</v>
      </c>
      <c r="C20" s="4">
        <v>53.1</v>
      </c>
      <c r="D20" s="4">
        <v>25.49</v>
      </c>
      <c r="E20" s="4">
        <v>74.59</v>
      </c>
      <c r="F20" s="4" t="s">
        <v>38</v>
      </c>
      <c r="G20" s="4">
        <v>177.1</v>
      </c>
      <c r="H20" s="4">
        <f t="shared" si="1"/>
        <v>13209.889000000001</v>
      </c>
    </row>
    <row r="21" spans="1:8">
      <c r="A21" s="4"/>
      <c r="B21" s="4"/>
      <c r="C21" s="4"/>
      <c r="D21" s="4"/>
      <c r="E21" s="4"/>
      <c r="F21" s="4"/>
      <c r="G21" s="4" t="s">
        <v>47</v>
      </c>
      <c r="H21" s="4">
        <f>SUM(H5:H20)</f>
        <v>371939.06488000002</v>
      </c>
    </row>
    <row r="22" spans="1:8" ht="30">
      <c r="A22" s="6"/>
      <c r="B22" s="7"/>
      <c r="C22" s="8"/>
      <c r="D22" s="8"/>
      <c r="E22" s="8"/>
      <c r="F22" s="3"/>
      <c r="G22" s="4" t="s">
        <v>48</v>
      </c>
      <c r="H22" s="4">
        <f>H21*12/100</f>
        <v>44632.687785600006</v>
      </c>
    </row>
    <row r="23" spans="1:8">
      <c r="A23" s="6"/>
      <c r="B23" s="7"/>
      <c r="C23" s="8"/>
      <c r="D23" s="8"/>
      <c r="E23" s="8"/>
      <c r="F23" s="3"/>
      <c r="G23" s="4"/>
      <c r="H23" s="4">
        <f>H22+H21</f>
        <v>416571.75266560004</v>
      </c>
    </row>
    <row r="24" spans="1:8" ht="30">
      <c r="A24" s="6"/>
      <c r="B24" s="7"/>
      <c r="C24" s="8"/>
      <c r="D24" s="8"/>
      <c r="E24" s="8"/>
      <c r="F24" s="3"/>
      <c r="G24" s="4" t="s">
        <v>49</v>
      </c>
      <c r="H24" s="4">
        <f>H23*1/100</f>
        <v>4165.7175266560007</v>
      </c>
    </row>
    <row r="25" spans="1:8" ht="19.5" customHeight="1">
      <c r="A25" s="6"/>
      <c r="B25" s="7"/>
      <c r="C25" s="8"/>
      <c r="D25" s="8"/>
      <c r="E25" s="8"/>
      <c r="F25" s="3"/>
      <c r="G25" s="4" t="s">
        <v>50</v>
      </c>
      <c r="H25" s="4">
        <f>H24+H23</f>
        <v>420737.47019225603</v>
      </c>
    </row>
  </sheetData>
  <mergeCells count="3">
    <mergeCell ref="A1:H1"/>
    <mergeCell ref="A2:H2"/>
    <mergeCell ref="A3:H3"/>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7109375" style="1" bestFit="1" customWidth="1"/>
    <col min="6" max="6" width="16.42578125" style="12" customWidth="1"/>
    <col min="7" max="16384" width="9.140625" style="1"/>
  </cols>
  <sheetData>
    <row r="1" spans="1:6" ht="18.75">
      <c r="A1" s="115" t="s">
        <v>0</v>
      </c>
      <c r="B1" s="115"/>
      <c r="C1" s="115"/>
      <c r="D1" s="115"/>
      <c r="E1" s="115"/>
      <c r="F1" s="115"/>
    </row>
    <row r="2" spans="1:6" ht="18.75">
      <c r="A2" s="115" t="s">
        <v>1</v>
      </c>
      <c r="B2" s="115"/>
      <c r="C2" s="115"/>
      <c r="D2" s="115"/>
      <c r="E2" s="115"/>
      <c r="F2" s="115"/>
    </row>
    <row r="3" spans="1:6" ht="54.75" customHeight="1">
      <c r="A3" s="116" t="s">
        <v>88</v>
      </c>
      <c r="B3" s="116"/>
      <c r="C3" s="116"/>
      <c r="D3" s="116"/>
      <c r="E3" s="116"/>
      <c r="F3" s="116"/>
    </row>
    <row r="4" spans="1:6">
      <c r="A4" s="2" t="s">
        <v>3</v>
      </c>
      <c r="B4" s="2" t="s">
        <v>4</v>
      </c>
      <c r="C4" s="2" t="s">
        <v>5</v>
      </c>
      <c r="D4" s="2" t="s">
        <v>6</v>
      </c>
      <c r="E4" s="2" t="s">
        <v>7</v>
      </c>
      <c r="F4" s="2" t="s">
        <v>8</v>
      </c>
    </row>
    <row r="5" spans="1:6" ht="120">
      <c r="A5" s="13" t="s">
        <v>52</v>
      </c>
      <c r="B5" s="4" t="s">
        <v>13</v>
      </c>
      <c r="C5" s="5">
        <v>43.62</v>
      </c>
      <c r="D5" s="3" t="s">
        <v>11</v>
      </c>
      <c r="E5" s="5">
        <v>153.84</v>
      </c>
      <c r="F5" s="4">
        <f>C5*E5</f>
        <v>6710.5007999999998</v>
      </c>
    </row>
    <row r="6" spans="1:6" ht="105">
      <c r="A6" s="13" t="s">
        <v>53</v>
      </c>
      <c r="B6" s="4" t="s">
        <v>54</v>
      </c>
      <c r="C6" s="5">
        <v>14.02</v>
      </c>
      <c r="D6" s="3" t="s">
        <v>11</v>
      </c>
      <c r="E6" s="5">
        <v>415.58</v>
      </c>
      <c r="F6" s="4">
        <f t="shared" ref="F6:F15" si="0">C6*E6</f>
        <v>5826.4315999999999</v>
      </c>
    </row>
    <row r="7" spans="1:6" ht="90">
      <c r="A7" s="13" t="s">
        <v>55</v>
      </c>
      <c r="B7" s="4" t="s">
        <v>56</v>
      </c>
      <c r="C7" s="5">
        <v>23.37</v>
      </c>
      <c r="D7" s="6" t="s">
        <v>11</v>
      </c>
      <c r="E7" s="5">
        <v>1438.96</v>
      </c>
      <c r="F7" s="4">
        <f t="shared" si="0"/>
        <v>33628.495200000005</v>
      </c>
    </row>
    <row r="8" spans="1:6" ht="150">
      <c r="A8" s="13" t="s">
        <v>57</v>
      </c>
      <c r="B8" s="4" t="s">
        <v>58</v>
      </c>
      <c r="C8" s="5">
        <v>23.37</v>
      </c>
      <c r="D8" s="6" t="s">
        <v>11</v>
      </c>
      <c r="E8" s="5">
        <v>4858.76</v>
      </c>
      <c r="F8" s="4">
        <f t="shared" si="0"/>
        <v>113549.22120000001</v>
      </c>
    </row>
    <row r="9" spans="1:6" ht="45">
      <c r="A9" s="4" t="s">
        <v>59</v>
      </c>
      <c r="B9" s="4" t="s">
        <v>33</v>
      </c>
      <c r="C9" s="5">
        <v>15.33</v>
      </c>
      <c r="D9" s="4" t="s">
        <v>34</v>
      </c>
      <c r="E9" s="4">
        <v>184.61</v>
      </c>
      <c r="F9" s="4">
        <f t="shared" si="0"/>
        <v>2830.0713000000001</v>
      </c>
    </row>
    <row r="10" spans="1:6" ht="14.25" customHeight="1">
      <c r="A10" s="6">
        <v>6</v>
      </c>
      <c r="B10" s="7" t="s">
        <v>60</v>
      </c>
      <c r="C10" s="5"/>
      <c r="D10" s="3"/>
      <c r="E10" s="8"/>
      <c r="F10" s="4"/>
    </row>
    <row r="11" spans="1:6">
      <c r="A11" s="6" t="s">
        <v>61</v>
      </c>
      <c r="B11" s="4" t="s">
        <v>62</v>
      </c>
      <c r="C11" s="5">
        <v>10.039999999999999</v>
      </c>
      <c r="D11" s="4" t="s">
        <v>11</v>
      </c>
      <c r="E11" s="4">
        <v>864.24</v>
      </c>
      <c r="F11" s="4">
        <f t="shared" si="0"/>
        <v>8676.9695999999985</v>
      </c>
    </row>
    <row r="12" spans="1:6">
      <c r="A12" s="6" t="s">
        <v>63</v>
      </c>
      <c r="B12" s="4" t="s">
        <v>64</v>
      </c>
      <c r="C12" s="5">
        <v>14.02</v>
      </c>
      <c r="D12" s="4" t="s">
        <v>11</v>
      </c>
      <c r="E12" s="4">
        <v>408.24</v>
      </c>
      <c r="F12" s="4">
        <f t="shared" si="0"/>
        <v>5723.5248000000001</v>
      </c>
    </row>
    <row r="13" spans="1:6">
      <c r="A13" s="6" t="s">
        <v>65</v>
      </c>
      <c r="B13" s="4" t="s">
        <v>66</v>
      </c>
      <c r="C13" s="5">
        <v>23.37</v>
      </c>
      <c r="D13" s="4" t="s">
        <v>11</v>
      </c>
      <c r="E13" s="4">
        <v>788.88</v>
      </c>
      <c r="F13" s="4">
        <f t="shared" si="0"/>
        <v>18436.125599999999</v>
      </c>
    </row>
    <row r="14" spans="1:6">
      <c r="A14" s="6" t="s">
        <v>67</v>
      </c>
      <c r="B14" s="4" t="s">
        <v>68</v>
      </c>
      <c r="C14" s="5">
        <v>20.079999999999998</v>
      </c>
      <c r="D14" s="4" t="s">
        <v>11</v>
      </c>
      <c r="E14" s="4">
        <v>466.97</v>
      </c>
      <c r="F14" s="4">
        <f t="shared" si="0"/>
        <v>9376.757599999999</v>
      </c>
    </row>
    <row r="15" spans="1:6">
      <c r="A15" s="6" t="s">
        <v>69</v>
      </c>
      <c r="B15" s="4" t="s">
        <v>70</v>
      </c>
      <c r="C15" s="5">
        <v>43.62</v>
      </c>
      <c r="D15" s="4" t="s">
        <v>11</v>
      </c>
      <c r="E15" s="4">
        <v>177.1</v>
      </c>
      <c r="F15" s="4">
        <f t="shared" si="0"/>
        <v>7725.101999999999</v>
      </c>
    </row>
    <row r="16" spans="1:6">
      <c r="A16" s="6"/>
      <c r="B16" s="7"/>
      <c r="C16" s="8"/>
      <c r="D16" s="3"/>
      <c r="E16" s="8" t="s">
        <v>71</v>
      </c>
      <c r="F16" s="5">
        <f>SUM(F5:F15)</f>
        <v>212483.19970000006</v>
      </c>
    </row>
    <row r="17" spans="1:6" ht="30">
      <c r="A17" s="6"/>
      <c r="B17" s="7"/>
      <c r="C17" s="8"/>
      <c r="D17" s="3"/>
      <c r="E17" s="4" t="s">
        <v>48</v>
      </c>
      <c r="F17" s="4">
        <f>F16*12/100</f>
        <v>25497.98396400001</v>
      </c>
    </row>
    <row r="18" spans="1:6">
      <c r="A18" s="6"/>
      <c r="B18" s="7"/>
      <c r="C18" s="8"/>
      <c r="D18" s="3"/>
      <c r="E18" s="4"/>
      <c r="F18" s="4">
        <f>F17+F16</f>
        <v>237981.18366400007</v>
      </c>
    </row>
    <row r="19" spans="1:6" ht="30">
      <c r="A19" s="6"/>
      <c r="B19" s="7"/>
      <c r="C19" s="8"/>
      <c r="D19" s="3"/>
      <c r="E19" s="4" t="s">
        <v>49</v>
      </c>
      <c r="F19" s="4">
        <f>F18*1/100</f>
        <v>2379.8118366400008</v>
      </c>
    </row>
    <row r="20" spans="1:6" ht="19.5" customHeight="1">
      <c r="A20" s="6"/>
      <c r="B20" s="7"/>
      <c r="C20" s="8"/>
      <c r="D20" s="3"/>
      <c r="E20" s="4" t="s">
        <v>50</v>
      </c>
      <c r="F20" s="4">
        <f>F19+F18</f>
        <v>240360.99550064007</v>
      </c>
    </row>
  </sheetData>
  <mergeCells count="3">
    <mergeCell ref="A1:F1"/>
    <mergeCell ref="A2:F2"/>
    <mergeCell ref="A3:F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0"/>
  <sheetViews>
    <sheetView workbookViewId="0">
      <selection activeCell="F20" sqref="F20"/>
    </sheetView>
  </sheetViews>
  <sheetFormatPr defaultRowHeight="15"/>
  <cols>
    <col min="1" max="1" width="9.140625" style="9"/>
    <col min="2" max="2" width="42.85546875" style="10" customWidth="1"/>
    <col min="3" max="3" width="9.140625" style="1"/>
    <col min="4" max="4" width="9.140625" style="11"/>
    <col min="5" max="5" width="9.7109375" style="1" bestFit="1" customWidth="1"/>
    <col min="6" max="6" width="16.42578125" style="12" customWidth="1"/>
    <col min="7" max="16384" width="9.140625" style="1"/>
  </cols>
  <sheetData>
    <row r="1" spans="1:6" ht="18.75">
      <c r="A1" s="115" t="s">
        <v>0</v>
      </c>
      <c r="B1" s="115"/>
      <c r="C1" s="115"/>
      <c r="D1" s="115"/>
      <c r="E1" s="115"/>
      <c r="F1" s="115"/>
    </row>
    <row r="2" spans="1:6" ht="18.75">
      <c r="A2" s="115" t="s">
        <v>1</v>
      </c>
      <c r="B2" s="115"/>
      <c r="C2" s="115"/>
      <c r="D2" s="115"/>
      <c r="E2" s="115"/>
      <c r="F2" s="115"/>
    </row>
    <row r="3" spans="1:6" ht="54.75" customHeight="1">
      <c r="A3" s="116" t="s">
        <v>89</v>
      </c>
      <c r="B3" s="116"/>
      <c r="C3" s="116"/>
      <c r="D3" s="116"/>
      <c r="E3" s="116"/>
      <c r="F3" s="116"/>
    </row>
    <row r="4" spans="1:6">
      <c r="A4" s="2" t="s">
        <v>3</v>
      </c>
      <c r="B4" s="2" t="s">
        <v>4</v>
      </c>
      <c r="C4" s="2" t="s">
        <v>5</v>
      </c>
      <c r="D4" s="2" t="s">
        <v>6</v>
      </c>
      <c r="E4" s="2" t="s">
        <v>7</v>
      </c>
      <c r="F4" s="2" t="s">
        <v>8</v>
      </c>
    </row>
    <row r="5" spans="1:6" ht="120">
      <c r="A5" s="13" t="s">
        <v>52</v>
      </c>
      <c r="B5" s="4" t="s">
        <v>13</v>
      </c>
      <c r="C5" s="5">
        <v>7.09</v>
      </c>
      <c r="D5" s="3" t="s">
        <v>11</v>
      </c>
      <c r="E5" s="5">
        <v>153.84</v>
      </c>
      <c r="F5" s="4">
        <f>C5*E5</f>
        <v>1090.7256</v>
      </c>
    </row>
    <row r="6" spans="1:6" ht="105">
      <c r="A6" s="13" t="s">
        <v>53</v>
      </c>
      <c r="B6" s="4" t="s">
        <v>54</v>
      </c>
      <c r="C6" s="5">
        <v>3.55</v>
      </c>
      <c r="D6" s="3" t="s">
        <v>11</v>
      </c>
      <c r="E6" s="5">
        <v>415.58</v>
      </c>
      <c r="F6" s="4">
        <f t="shared" ref="F6:F15" si="0">C6*E6</f>
        <v>1475.309</v>
      </c>
    </row>
    <row r="7" spans="1:6" ht="90">
      <c r="A7" s="13" t="s">
        <v>55</v>
      </c>
      <c r="B7" s="4" t="s">
        <v>56</v>
      </c>
      <c r="C7" s="5">
        <v>5.91</v>
      </c>
      <c r="D7" s="6" t="s">
        <v>11</v>
      </c>
      <c r="E7" s="5">
        <v>1438.96</v>
      </c>
      <c r="F7" s="4">
        <f t="shared" si="0"/>
        <v>8504.2536</v>
      </c>
    </row>
    <row r="8" spans="1:6" ht="150">
      <c r="A8" s="13" t="s">
        <v>57</v>
      </c>
      <c r="B8" s="4" t="s">
        <v>58</v>
      </c>
      <c r="C8" s="5">
        <v>35.409999999999997</v>
      </c>
      <c r="D8" s="6" t="s">
        <v>11</v>
      </c>
      <c r="E8" s="5">
        <v>4858.76</v>
      </c>
      <c r="F8" s="4">
        <f t="shared" si="0"/>
        <v>172048.69159999999</v>
      </c>
    </row>
    <row r="9" spans="1:6" ht="45">
      <c r="A9" s="4" t="s">
        <v>59</v>
      </c>
      <c r="B9" s="4" t="s">
        <v>33</v>
      </c>
      <c r="C9" s="5">
        <v>23.23</v>
      </c>
      <c r="D9" s="4" t="s">
        <v>34</v>
      </c>
      <c r="E9" s="4">
        <v>184.61</v>
      </c>
      <c r="F9" s="4">
        <f t="shared" si="0"/>
        <v>4288.4903000000004</v>
      </c>
    </row>
    <row r="10" spans="1:6" ht="14.25" customHeight="1">
      <c r="A10" s="6">
        <v>6</v>
      </c>
      <c r="B10" s="7" t="s">
        <v>60</v>
      </c>
      <c r="C10" s="5"/>
      <c r="D10" s="3"/>
      <c r="E10" s="8"/>
      <c r="F10" s="4"/>
    </row>
    <row r="11" spans="1:6">
      <c r="A11" s="6" t="s">
        <v>61</v>
      </c>
      <c r="B11" s="4" t="s">
        <v>62</v>
      </c>
      <c r="C11" s="5">
        <v>15.2</v>
      </c>
      <c r="D11" s="4" t="s">
        <v>11</v>
      </c>
      <c r="E11" s="4">
        <v>864.24</v>
      </c>
      <c r="F11" s="4">
        <f t="shared" si="0"/>
        <v>13136.448</v>
      </c>
    </row>
    <row r="12" spans="1:6">
      <c r="A12" s="6" t="s">
        <v>63</v>
      </c>
      <c r="B12" s="4" t="s">
        <v>64</v>
      </c>
      <c r="C12" s="5">
        <v>3.55</v>
      </c>
      <c r="D12" s="4" t="s">
        <v>11</v>
      </c>
      <c r="E12" s="4">
        <v>408.24</v>
      </c>
      <c r="F12" s="4">
        <f t="shared" si="0"/>
        <v>1449.252</v>
      </c>
    </row>
    <row r="13" spans="1:6">
      <c r="A13" s="6" t="s">
        <v>65</v>
      </c>
      <c r="B13" s="4" t="s">
        <v>66</v>
      </c>
      <c r="C13" s="5">
        <v>5.91</v>
      </c>
      <c r="D13" s="4" t="s">
        <v>11</v>
      </c>
      <c r="E13" s="4">
        <v>788.88</v>
      </c>
      <c r="F13" s="4">
        <f t="shared" si="0"/>
        <v>4662.2808000000005</v>
      </c>
    </row>
    <row r="14" spans="1:6">
      <c r="A14" s="6" t="s">
        <v>67</v>
      </c>
      <c r="B14" s="4" t="s">
        <v>68</v>
      </c>
      <c r="C14" s="5">
        <v>30.4</v>
      </c>
      <c r="D14" s="4" t="s">
        <v>11</v>
      </c>
      <c r="E14" s="4">
        <v>466.97</v>
      </c>
      <c r="F14" s="4">
        <f t="shared" si="0"/>
        <v>14195.888000000001</v>
      </c>
    </row>
    <row r="15" spans="1:6">
      <c r="A15" s="6" t="s">
        <v>69</v>
      </c>
      <c r="B15" s="4" t="s">
        <v>70</v>
      </c>
      <c r="C15" s="5">
        <v>6.09</v>
      </c>
      <c r="D15" s="4" t="s">
        <v>11</v>
      </c>
      <c r="E15" s="4">
        <v>177.1</v>
      </c>
      <c r="F15" s="4">
        <f t="shared" si="0"/>
        <v>1078.539</v>
      </c>
    </row>
    <row r="16" spans="1:6">
      <c r="A16" s="6"/>
      <c r="B16" s="7"/>
      <c r="C16" s="8"/>
      <c r="D16" s="3"/>
      <c r="E16" s="8" t="s">
        <v>71</v>
      </c>
      <c r="F16" s="5">
        <f>SUM(F5:F15)</f>
        <v>221929.87790000002</v>
      </c>
    </row>
    <row r="17" spans="1:6" ht="30">
      <c r="A17" s="6"/>
      <c r="B17" s="7"/>
      <c r="C17" s="8"/>
      <c r="D17" s="3"/>
      <c r="E17" s="4" t="s">
        <v>48</v>
      </c>
      <c r="F17" s="4">
        <f>F16*12/100</f>
        <v>26631.585348000004</v>
      </c>
    </row>
    <row r="18" spans="1:6">
      <c r="A18" s="6"/>
      <c r="B18" s="7"/>
      <c r="C18" s="8"/>
      <c r="D18" s="3"/>
      <c r="E18" s="4"/>
      <c r="F18" s="4">
        <f>F17+F16</f>
        <v>248561.46324800001</v>
      </c>
    </row>
    <row r="19" spans="1:6" ht="30">
      <c r="A19" s="6"/>
      <c r="B19" s="7"/>
      <c r="C19" s="8"/>
      <c r="D19" s="3"/>
      <c r="E19" s="4" t="s">
        <v>49</v>
      </c>
      <c r="F19" s="4">
        <f>F18*1/100</f>
        <v>2485.6146324800002</v>
      </c>
    </row>
    <row r="20" spans="1:6" ht="19.5" customHeight="1">
      <c r="A20" s="6"/>
      <c r="B20" s="7"/>
      <c r="C20" s="8"/>
      <c r="D20" s="3"/>
      <c r="E20" s="4" t="s">
        <v>50</v>
      </c>
      <c r="F20" s="4">
        <f>F19+F18</f>
        <v>251047.07788048001</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16"/>
  <sheetViews>
    <sheetView workbookViewId="0">
      <selection activeCell="F16" sqref="F16"/>
    </sheetView>
  </sheetViews>
  <sheetFormatPr defaultRowHeight="15"/>
  <cols>
    <col min="1" max="1" width="9.140625" style="9"/>
    <col min="2" max="2" width="42.85546875" style="10" customWidth="1"/>
    <col min="3" max="3" width="9.140625" style="1"/>
    <col min="4" max="4" width="9.140625" style="11"/>
    <col min="5" max="5" width="9.7109375" style="1" bestFit="1" customWidth="1"/>
    <col min="6" max="6" width="16.42578125" style="12" customWidth="1"/>
    <col min="7" max="16384" width="9.140625" style="1"/>
  </cols>
  <sheetData>
    <row r="1" spans="1:6" ht="18.75">
      <c r="A1" s="115" t="s">
        <v>0</v>
      </c>
      <c r="B1" s="115"/>
      <c r="C1" s="115"/>
      <c r="D1" s="115"/>
      <c r="E1" s="115"/>
      <c r="F1" s="115"/>
    </row>
    <row r="2" spans="1:6" ht="18.75">
      <c r="A2" s="115" t="s">
        <v>1</v>
      </c>
      <c r="B2" s="115"/>
      <c r="C2" s="115"/>
      <c r="D2" s="115"/>
      <c r="E2" s="115"/>
      <c r="F2" s="115"/>
    </row>
    <row r="3" spans="1:6" ht="54.75" customHeight="1">
      <c r="A3" s="116" t="s">
        <v>90</v>
      </c>
      <c r="B3" s="116"/>
      <c r="C3" s="116"/>
      <c r="D3" s="116"/>
      <c r="E3" s="116"/>
      <c r="F3" s="116"/>
    </row>
    <row r="4" spans="1:6">
      <c r="A4" s="2" t="s">
        <v>3</v>
      </c>
      <c r="B4" s="2" t="s">
        <v>4</v>
      </c>
      <c r="C4" s="2" t="s">
        <v>5</v>
      </c>
      <c r="D4" s="2" t="s">
        <v>6</v>
      </c>
      <c r="E4" s="2" t="s">
        <v>7</v>
      </c>
      <c r="F4" s="2" t="s">
        <v>8</v>
      </c>
    </row>
    <row r="5" spans="1:6" ht="90">
      <c r="A5" s="13" t="s">
        <v>91</v>
      </c>
      <c r="B5" s="4" t="s">
        <v>56</v>
      </c>
      <c r="C5" s="5">
        <v>13.084</v>
      </c>
      <c r="D5" s="6" t="s">
        <v>11</v>
      </c>
      <c r="E5" s="5">
        <v>1438.96</v>
      </c>
      <c r="F5" s="4">
        <f t="shared" ref="F5:F11" si="0">C5*E5</f>
        <v>18827.352640000001</v>
      </c>
    </row>
    <row r="6" spans="1:6" ht="150">
      <c r="A6" s="4" t="s">
        <v>92</v>
      </c>
      <c r="B6" s="4" t="s">
        <v>58</v>
      </c>
      <c r="C6" s="5">
        <v>42.49</v>
      </c>
      <c r="D6" s="6" t="s">
        <v>11</v>
      </c>
      <c r="E6" s="5">
        <v>4858.76</v>
      </c>
      <c r="F6" s="4">
        <f t="shared" si="0"/>
        <v>206448.71240000002</v>
      </c>
    </row>
    <row r="7" spans="1:6" ht="45">
      <c r="A7" s="4" t="s">
        <v>93</v>
      </c>
      <c r="B7" s="4" t="s">
        <v>33</v>
      </c>
      <c r="C7" s="5">
        <v>27.88</v>
      </c>
      <c r="D7" s="4" t="s">
        <v>34</v>
      </c>
      <c r="E7" s="4">
        <v>184.61</v>
      </c>
      <c r="F7" s="4">
        <f t="shared" si="0"/>
        <v>5146.9268000000002</v>
      </c>
    </row>
    <row r="8" spans="1:6" ht="14.25" customHeight="1">
      <c r="A8" s="6">
        <v>4</v>
      </c>
      <c r="B8" s="7" t="s">
        <v>60</v>
      </c>
      <c r="C8" s="5"/>
      <c r="D8" s="3"/>
      <c r="E8" s="8"/>
      <c r="F8" s="4"/>
    </row>
    <row r="9" spans="1:6">
      <c r="A9" s="6" t="s">
        <v>61</v>
      </c>
      <c r="B9" s="4" t="s">
        <v>62</v>
      </c>
      <c r="C9" s="5">
        <v>18.239999999999998</v>
      </c>
      <c r="D9" s="4" t="s">
        <v>11</v>
      </c>
      <c r="E9" s="4">
        <v>864.24</v>
      </c>
      <c r="F9" s="4">
        <f t="shared" si="0"/>
        <v>15763.737599999999</v>
      </c>
    </row>
    <row r="10" spans="1:6">
      <c r="A10" s="6" t="s">
        <v>63</v>
      </c>
      <c r="B10" s="4" t="s">
        <v>66</v>
      </c>
      <c r="C10" s="5">
        <v>13.084</v>
      </c>
      <c r="D10" s="4" t="s">
        <v>11</v>
      </c>
      <c r="E10" s="4">
        <v>788.88</v>
      </c>
      <c r="F10" s="4">
        <f t="shared" si="0"/>
        <v>10321.70592</v>
      </c>
    </row>
    <row r="11" spans="1:6">
      <c r="A11" s="6" t="s">
        <v>65</v>
      </c>
      <c r="B11" s="4" t="s">
        <v>68</v>
      </c>
      <c r="C11" s="5">
        <v>36.4</v>
      </c>
      <c r="D11" s="4" t="s">
        <v>11</v>
      </c>
      <c r="E11" s="4">
        <v>466.97</v>
      </c>
      <c r="F11" s="4">
        <f t="shared" si="0"/>
        <v>16997.707999999999</v>
      </c>
    </row>
    <row r="12" spans="1:6">
      <c r="A12" s="6"/>
      <c r="B12" s="7"/>
      <c r="C12" s="8"/>
      <c r="D12" s="3"/>
      <c r="E12" s="8" t="s">
        <v>71</v>
      </c>
      <c r="F12" s="5">
        <f>SUM(F5:F11)</f>
        <v>273506.14335999999</v>
      </c>
    </row>
    <row r="13" spans="1:6" ht="30">
      <c r="A13" s="6"/>
      <c r="B13" s="7"/>
      <c r="C13" s="8"/>
      <c r="D13" s="3"/>
      <c r="E13" s="4" t="s">
        <v>48</v>
      </c>
      <c r="F13" s="4">
        <f>F12*12/100</f>
        <v>32820.737203199998</v>
      </c>
    </row>
    <row r="14" spans="1:6">
      <c r="A14" s="6"/>
      <c r="B14" s="7"/>
      <c r="C14" s="8"/>
      <c r="D14" s="3"/>
      <c r="E14" s="4"/>
      <c r="F14" s="4">
        <f>F13+F12</f>
        <v>306326.88056319999</v>
      </c>
    </row>
    <row r="15" spans="1:6" ht="30">
      <c r="A15" s="6"/>
      <c r="B15" s="7"/>
      <c r="C15" s="8"/>
      <c r="D15" s="3"/>
      <c r="E15" s="4" t="s">
        <v>49</v>
      </c>
      <c r="F15" s="4">
        <f>F14*1/100</f>
        <v>3063.2688056319998</v>
      </c>
    </row>
    <row r="16" spans="1:6" ht="19.5" customHeight="1">
      <c r="A16" s="6"/>
      <c r="B16" s="7"/>
      <c r="C16" s="8"/>
      <c r="D16" s="3"/>
      <c r="E16" s="4" t="s">
        <v>50</v>
      </c>
      <c r="F16" s="4">
        <f>F15+F14</f>
        <v>309390.149368832</v>
      </c>
    </row>
  </sheetData>
  <mergeCells count="3">
    <mergeCell ref="A1:F1"/>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23"/>
  <sheetViews>
    <sheetView workbookViewId="0">
      <selection activeCell="A3" sqref="A3:F3"/>
    </sheetView>
  </sheetViews>
  <sheetFormatPr defaultRowHeight="15"/>
  <cols>
    <col min="1" max="1" width="9.140625" style="9"/>
    <col min="2" max="2" width="42.85546875" style="10" customWidth="1"/>
    <col min="3" max="3" width="9.140625" style="1"/>
    <col min="4" max="4" width="9.140625" style="11"/>
    <col min="5" max="5" width="9.140625" style="1"/>
    <col min="6" max="6" width="16.42578125" style="12" customWidth="1"/>
    <col min="7" max="16384" width="9.140625" style="1"/>
  </cols>
  <sheetData>
    <row r="1" spans="1:6" ht="18.75">
      <c r="A1" s="115" t="s">
        <v>0</v>
      </c>
      <c r="B1" s="115"/>
      <c r="C1" s="115"/>
      <c r="D1" s="115"/>
      <c r="E1" s="115"/>
      <c r="F1" s="115"/>
    </row>
    <row r="2" spans="1:6" ht="18.75">
      <c r="A2" s="115" t="s">
        <v>1</v>
      </c>
      <c r="B2" s="115"/>
      <c r="C2" s="115"/>
      <c r="D2" s="115"/>
      <c r="E2" s="115"/>
      <c r="F2" s="115"/>
    </row>
    <row r="3" spans="1:6" ht="48.75" customHeight="1">
      <c r="A3" s="116" t="s">
        <v>94</v>
      </c>
      <c r="B3" s="116"/>
      <c r="C3" s="116"/>
      <c r="D3" s="116"/>
      <c r="E3" s="116"/>
      <c r="F3" s="116"/>
    </row>
    <row r="4" spans="1:6">
      <c r="A4" s="2" t="s">
        <v>3</v>
      </c>
      <c r="B4" s="2" t="s">
        <v>4</v>
      </c>
      <c r="C4" s="2" t="s">
        <v>5</v>
      </c>
      <c r="D4" s="2" t="s">
        <v>6</v>
      </c>
      <c r="E4" s="2" t="s">
        <v>7</v>
      </c>
      <c r="F4" s="2" t="s">
        <v>8</v>
      </c>
    </row>
    <row r="5" spans="1:6" ht="120">
      <c r="A5" s="4" t="s">
        <v>95</v>
      </c>
      <c r="B5" s="4" t="s">
        <v>13</v>
      </c>
      <c r="C5" s="5">
        <v>7.37</v>
      </c>
      <c r="D5" s="4" t="s">
        <v>11</v>
      </c>
      <c r="E5" s="5">
        <v>153.84</v>
      </c>
      <c r="F5" s="4">
        <f t="shared" ref="F5:F11" si="0">ROUND(E5*C5,2)</f>
        <v>1133.8</v>
      </c>
    </row>
    <row r="6" spans="1:6" ht="105">
      <c r="A6" s="4" t="s">
        <v>53</v>
      </c>
      <c r="B6" s="4" t="s">
        <v>17</v>
      </c>
      <c r="C6" s="5">
        <v>0.56000000000000005</v>
      </c>
      <c r="D6" s="4" t="s">
        <v>11</v>
      </c>
      <c r="E6" s="5">
        <v>415.58</v>
      </c>
      <c r="F6" s="4">
        <f t="shared" si="0"/>
        <v>232.72</v>
      </c>
    </row>
    <row r="7" spans="1:6" ht="90">
      <c r="A7" s="4" t="s">
        <v>96</v>
      </c>
      <c r="B7" s="4" t="s">
        <v>19</v>
      </c>
      <c r="C7" s="5">
        <v>0.93</v>
      </c>
      <c r="D7" s="4" t="s">
        <v>11</v>
      </c>
      <c r="E7" s="5">
        <v>1438.96</v>
      </c>
      <c r="F7" s="4">
        <f t="shared" si="0"/>
        <v>1338.23</v>
      </c>
    </row>
    <row r="8" spans="1:6" ht="150">
      <c r="A8" s="13" t="s">
        <v>57</v>
      </c>
      <c r="B8" s="4" t="s">
        <v>58</v>
      </c>
      <c r="C8" s="5">
        <v>24.08</v>
      </c>
      <c r="D8" s="6" t="s">
        <v>11</v>
      </c>
      <c r="E8" s="5">
        <v>4858.76</v>
      </c>
      <c r="F8" s="4">
        <f t="shared" ref="F8" si="1">C8*E8</f>
        <v>116998.9408</v>
      </c>
    </row>
    <row r="9" spans="1:6" ht="135">
      <c r="A9" s="4" t="s">
        <v>97</v>
      </c>
      <c r="B9" s="4" t="s">
        <v>98</v>
      </c>
      <c r="C9" s="5">
        <v>2.81</v>
      </c>
      <c r="D9" s="4" t="s">
        <v>11</v>
      </c>
      <c r="E9" s="5">
        <v>5810.71</v>
      </c>
      <c r="F9" s="4">
        <f t="shared" si="0"/>
        <v>16328.1</v>
      </c>
    </row>
    <row r="10" spans="1:6" ht="45">
      <c r="A10" s="4" t="s">
        <v>99</v>
      </c>
      <c r="B10" s="4" t="s">
        <v>100</v>
      </c>
      <c r="C10" s="5">
        <v>1.48</v>
      </c>
      <c r="D10" s="4" t="s">
        <v>11</v>
      </c>
      <c r="E10" s="5">
        <v>6092.63</v>
      </c>
      <c r="F10" s="4">
        <f t="shared" si="0"/>
        <v>9017.09</v>
      </c>
    </row>
    <row r="11" spans="1:6" ht="120">
      <c r="A11" s="4" t="s">
        <v>101</v>
      </c>
      <c r="B11" s="4" t="s">
        <v>30</v>
      </c>
      <c r="C11" s="5">
        <v>0.42</v>
      </c>
      <c r="D11" s="4" t="s">
        <v>102</v>
      </c>
      <c r="E11" s="5">
        <v>77259.94</v>
      </c>
      <c r="F11" s="4">
        <f t="shared" si="0"/>
        <v>32449.17</v>
      </c>
    </row>
    <row r="12" spans="1:6" ht="60">
      <c r="A12" s="4" t="s">
        <v>103</v>
      </c>
      <c r="B12" s="4" t="s">
        <v>87</v>
      </c>
      <c r="C12" s="15">
        <v>36.43</v>
      </c>
      <c r="D12" s="4" t="s">
        <v>34</v>
      </c>
      <c r="E12" s="16">
        <v>184.61</v>
      </c>
      <c r="F12" s="4">
        <f>ROUND(E12*C12,2)</f>
        <v>6725.34</v>
      </c>
    </row>
    <row r="13" spans="1:6">
      <c r="A13" s="3">
        <v>9</v>
      </c>
      <c r="B13" s="17" t="s">
        <v>60</v>
      </c>
      <c r="C13" s="17"/>
      <c r="D13" s="17"/>
      <c r="E13" s="17"/>
      <c r="F13" s="4"/>
    </row>
    <row r="14" spans="1:6">
      <c r="A14" s="6" t="s">
        <v>61</v>
      </c>
      <c r="B14" s="4" t="s">
        <v>62</v>
      </c>
      <c r="C14" s="7">
        <v>12.21</v>
      </c>
      <c r="D14" s="4" t="s">
        <v>11</v>
      </c>
      <c r="E14" s="4">
        <v>864.24</v>
      </c>
      <c r="F14" s="4">
        <f t="shared" ref="F14:F18" si="2">C14*E14</f>
        <v>10552.370400000002</v>
      </c>
    </row>
    <row r="15" spans="1:6">
      <c r="A15" s="6" t="s">
        <v>63</v>
      </c>
      <c r="B15" s="4" t="s">
        <v>64</v>
      </c>
      <c r="C15" s="7">
        <v>0.56000000000000005</v>
      </c>
      <c r="D15" s="4" t="s">
        <v>11</v>
      </c>
      <c r="E15" s="4">
        <v>408.24</v>
      </c>
      <c r="F15" s="4">
        <f t="shared" si="2"/>
        <v>228.61440000000002</v>
      </c>
    </row>
    <row r="16" spans="1:6">
      <c r="A16" s="6" t="s">
        <v>65</v>
      </c>
      <c r="B16" s="4" t="s">
        <v>66</v>
      </c>
      <c r="C16" s="7">
        <v>0.93</v>
      </c>
      <c r="D16" s="4" t="s">
        <v>11</v>
      </c>
      <c r="E16" s="4">
        <v>788.88</v>
      </c>
      <c r="F16" s="4">
        <f t="shared" si="2"/>
        <v>733.65840000000003</v>
      </c>
    </row>
    <row r="17" spans="1:6">
      <c r="A17" s="6" t="s">
        <v>67</v>
      </c>
      <c r="B17" s="4" t="s">
        <v>68</v>
      </c>
      <c r="C17" s="7">
        <v>24.42</v>
      </c>
      <c r="D17" s="4" t="s">
        <v>11</v>
      </c>
      <c r="E17" s="4">
        <v>466.97</v>
      </c>
      <c r="F17" s="4">
        <f t="shared" si="2"/>
        <v>11403.407400000002</v>
      </c>
    </row>
    <row r="18" spans="1:6">
      <c r="A18" s="6" t="s">
        <v>69</v>
      </c>
      <c r="B18" s="4" t="s">
        <v>70</v>
      </c>
      <c r="C18" s="7">
        <v>7.37</v>
      </c>
      <c r="D18" s="4" t="s">
        <v>11</v>
      </c>
      <c r="E18" s="4">
        <v>177.1</v>
      </c>
      <c r="F18" s="4">
        <f t="shared" si="2"/>
        <v>1305.2270000000001</v>
      </c>
    </row>
    <row r="19" spans="1:6" ht="15.75">
      <c r="A19" s="117" t="s">
        <v>47</v>
      </c>
      <c r="B19" s="117"/>
      <c r="C19" s="117"/>
      <c r="D19" s="117"/>
      <c r="E19" s="117"/>
      <c r="F19" s="18">
        <f>SUM(F5:F18)</f>
        <v>208446.66839999997</v>
      </c>
    </row>
    <row r="20" spans="1:6" ht="30">
      <c r="A20" s="6"/>
      <c r="B20" s="7"/>
      <c r="C20" s="8"/>
      <c r="D20" s="3"/>
      <c r="E20" s="4" t="s">
        <v>48</v>
      </c>
      <c r="F20" s="4">
        <f>F19*12/100</f>
        <v>25013.600207999996</v>
      </c>
    </row>
    <row r="21" spans="1:6">
      <c r="A21" s="6"/>
      <c r="B21" s="7"/>
      <c r="C21" s="8"/>
      <c r="D21" s="3"/>
      <c r="E21" s="4"/>
      <c r="F21" s="4">
        <f>F20+F19</f>
        <v>233460.26860799995</v>
      </c>
    </row>
    <row r="22" spans="1:6" ht="30">
      <c r="A22" s="6"/>
      <c r="B22" s="7"/>
      <c r="C22" s="8"/>
      <c r="D22" s="3"/>
      <c r="E22" s="4" t="s">
        <v>49</v>
      </c>
      <c r="F22" s="4">
        <f>F21*1/100</f>
        <v>2334.6026860799993</v>
      </c>
    </row>
    <row r="23" spans="1:6" ht="19.5" customHeight="1">
      <c r="A23" s="6"/>
      <c r="B23" s="7"/>
      <c r="C23" s="8"/>
      <c r="D23" s="3"/>
      <c r="E23" s="4" t="s">
        <v>50</v>
      </c>
      <c r="F23" s="4">
        <f>F22+F21</f>
        <v>235794.87129407996</v>
      </c>
    </row>
  </sheetData>
  <mergeCells count="4">
    <mergeCell ref="A1:F1"/>
    <mergeCell ref="A2:F2"/>
    <mergeCell ref="A3:F3"/>
    <mergeCell ref="A19:E1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1</vt:i4>
      </vt:variant>
    </vt:vector>
  </HeadingPairs>
  <TitlesOfParts>
    <vt:vector size="30" baseType="lpstr">
      <vt:lpstr>Sheet-01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'Sheet-01'!Print_Area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2022-03-23T13:45:55Z</cp:lastPrinted>
  <dcterms:created xsi:type="dcterms:W3CDTF">2022-03-22T06:43:50Z</dcterms:created>
  <dcterms:modified xsi:type="dcterms:W3CDTF">2022-03-23T13:47:32Z</dcterms:modified>
</cp:coreProperties>
</file>