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Sheet-01" sheetId="1" r:id="rId1"/>
    <sheet name="Sheet-02" sheetId="4" r:id="rId2"/>
    <sheet name="Sheet-03" sheetId="3" r:id="rId3"/>
    <sheet name="Sheet-04" sheetId="2" r:id="rId4"/>
  </sheets>
  <externalReferences>
    <externalReference r:id="rId5"/>
    <externalReference r:id="rId6"/>
    <externalReference r:id="rId7"/>
    <externalReference r:id="rId8"/>
    <externalReference r:id="rId9"/>
  </externalReferences>
  <calcPr calcId="124519"/>
</workbook>
</file>

<file path=xl/calcChain.xml><?xml version="1.0" encoding="utf-8"?>
<calcChain xmlns="http://schemas.openxmlformats.org/spreadsheetml/2006/main">
  <c r="F15" i="4"/>
  <c r="C15"/>
  <c r="C14"/>
  <c r="F14" s="1"/>
  <c r="F13"/>
  <c r="C13"/>
  <c r="C12"/>
  <c r="F12" s="1"/>
  <c r="F11"/>
  <c r="C11"/>
  <c r="E9"/>
  <c r="C9"/>
  <c r="F9" s="1"/>
  <c r="E8"/>
  <c r="C8"/>
  <c r="F8" s="1"/>
  <c r="E7"/>
  <c r="C7"/>
  <c r="F7" s="1"/>
  <c r="F6"/>
  <c r="E6"/>
  <c r="C6"/>
  <c r="E5"/>
  <c r="F5" s="1"/>
  <c r="C5"/>
  <c r="F16" l="1"/>
  <c r="F17" l="1"/>
  <c r="F18" s="1"/>
  <c r="F19" l="1"/>
  <c r="F20" s="1"/>
  <c r="F15" i="1" l="1"/>
  <c r="C15"/>
  <c r="C14"/>
  <c r="F14" s="1"/>
  <c r="C13"/>
  <c r="F13" s="1"/>
  <c r="C12"/>
  <c r="F12" s="1"/>
  <c r="F11"/>
  <c r="C11"/>
  <c r="E9"/>
  <c r="C9"/>
  <c r="E8"/>
  <c r="C8"/>
  <c r="F7"/>
  <c r="E7"/>
  <c r="C7"/>
  <c r="E6"/>
  <c r="C6"/>
  <c r="F6" s="1"/>
  <c r="E5"/>
  <c r="C5"/>
  <c r="F9" l="1"/>
  <c r="F5"/>
  <c r="F8"/>
  <c r="F16" l="1"/>
  <c r="F17" s="1"/>
  <c r="F18" s="1"/>
  <c r="F19" s="1"/>
  <c r="F20" l="1"/>
  <c r="E19" i="3"/>
  <c r="F19" s="1"/>
  <c r="C19"/>
  <c r="E18"/>
  <c r="F18" s="1"/>
  <c r="C18"/>
  <c r="E17"/>
  <c r="C17"/>
  <c r="F17" s="1"/>
  <c r="E16"/>
  <c r="C16"/>
  <c r="F16" s="1"/>
  <c r="F15"/>
  <c r="E15"/>
  <c r="C15"/>
  <c r="F13"/>
  <c r="E13"/>
  <c r="C13"/>
  <c r="E12"/>
  <c r="C12"/>
  <c r="F12" s="1"/>
  <c r="E11"/>
  <c r="C11"/>
  <c r="F11" s="1"/>
  <c r="F10"/>
  <c r="E10"/>
  <c r="C10"/>
  <c r="F8"/>
  <c r="E8"/>
  <c r="E7"/>
  <c r="F7" s="1"/>
  <c r="F6"/>
  <c r="E6"/>
  <c r="E5"/>
  <c r="F5" s="1"/>
  <c r="F4"/>
  <c r="E4"/>
  <c r="C4"/>
  <c r="F20" l="1"/>
  <c r="F21" l="1"/>
  <c r="F22" s="1"/>
  <c r="F23" l="1"/>
  <c r="F24" s="1"/>
  <c r="E9" i="2" l="1"/>
  <c r="C9"/>
  <c r="F9" s="1"/>
  <c r="E8"/>
  <c r="C8"/>
  <c r="F8" s="1"/>
  <c r="F6"/>
  <c r="E6"/>
  <c r="C6"/>
  <c r="F5"/>
  <c r="F10" s="1"/>
  <c r="E5"/>
  <c r="C5"/>
  <c r="F12" l="1"/>
  <c r="F11"/>
  <c r="F13" l="1"/>
  <c r="F14" s="1"/>
  <c r="F15" s="1"/>
</calcChain>
</file>

<file path=xl/sharedStrings.xml><?xml version="1.0" encoding="utf-8"?>
<sst xmlns="http://schemas.openxmlformats.org/spreadsheetml/2006/main" count="170" uniqueCount="103">
  <si>
    <t>RANCHI MUNICIPAL CORPORATION, RANCHI</t>
  </si>
  <si>
    <t xml:space="preserve">BILL OF QUANTITY </t>
  </si>
  <si>
    <t>NAME OF WORK :- IMPROVEMENT OF P.C.C. ROAD AT INDRPURI ROAD NO 6 FROM MANISH VAIDH HOME TO DEVI MANDAP UNDER WARD NO.31</t>
  </si>
  <si>
    <t>Sl. No.</t>
  </si>
  <si>
    <t>Items of work</t>
  </si>
  <si>
    <t>Qnty.</t>
  </si>
  <si>
    <t>Unit</t>
  </si>
  <si>
    <t>Rate</t>
  </si>
  <si>
    <t>Amount</t>
  </si>
  <si>
    <t>1.
 5.3.1.1JBCD</t>
  </si>
  <si>
    <t>Providing and laying in position cement concrete of specified grade excluding the cost of excluding cost of centring,shuttring-All work up to plinth level;1:1.5:3(1cement:1.5 coarse sand(zone-lll):3 grade stone agreegate 20mm nominal size)..........do…..all complete as per specification and direction of E/I.</t>
  </si>
  <si>
    <t>M3</t>
  </si>
  <si>
    <t>2. 5.3.17.1   JBCD</t>
  </si>
  <si>
    <t>Centring and shuttring including strutting,propping etc. and removal of from for  Foundation, footings,bases of column,etc for mass concrete</t>
  </si>
  <si>
    <t>M2</t>
  </si>
  <si>
    <t>CARRIAGE OF MATERIALS</t>
  </si>
  <si>
    <t>i</t>
  </si>
  <si>
    <t>(i).SAND-LEAD-49km</t>
  </si>
  <si>
    <t>ii</t>
  </si>
  <si>
    <t>(ii)CHIPS-LEAD-22km</t>
  </si>
  <si>
    <t>Total</t>
  </si>
  <si>
    <t>Add 18% GST</t>
  </si>
  <si>
    <t>Add 1% Labour cess</t>
  </si>
  <si>
    <t>G.Total</t>
  </si>
  <si>
    <t>Say</t>
  </si>
  <si>
    <r>
      <t xml:space="preserve">RANCHI MUNICIPAL CORPORATION
</t>
    </r>
    <r>
      <rPr>
        <b/>
        <sz val="12"/>
        <color theme="1"/>
        <rFont val="Century"/>
        <family val="1"/>
      </rPr>
      <t>DETAIL ESTIMATE FOR CONSTRUCTION OF R.C,C  DRAIN WITH SLAB, RCC CULVERT AT SHIVSHKTI NAGAR FROM SARAS JI HOUSE TO MUNNA LAKDA HOUSE  UNDER  WARD NO. 31</t>
    </r>
  </si>
  <si>
    <t>BILL OF QUANTITY</t>
  </si>
  <si>
    <t>Sl No.</t>
  </si>
  <si>
    <t>PARTICULARS OR ITEM OF WORKS</t>
  </si>
  <si>
    <t>QUANTITY</t>
  </si>
  <si>
    <t>UNIT</t>
  </si>
  <si>
    <t xml:space="preserve">RATE      (in Rs.) </t>
  </si>
  <si>
    <t>AMOUNT(in Rs.)</t>
  </si>
  <si>
    <t xml:space="preserve">1.
5.1.1.  JBCD                </t>
  </si>
  <si>
    <t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t>
  </si>
  <si>
    <t>M³</t>
  </si>
  <si>
    <t>2.        5.1.10 JBCD</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</si>
  <si>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t>
  </si>
  <si>
    <t>3.        8.6.8 JBCD</t>
  </si>
  <si>
    <t>Supplying and laying (properly as per design and drawing) rip-rap with good  quality of boulders duly packed including the cost of materials, royalty all taxes etc. but excluding the cost of carriage all complete as per specification and direction of E/I.</t>
  </si>
  <si>
    <t>4.                                    5.3.10 JBCD</t>
  </si>
  <si>
    <t xml:space="preserve">Reinforced cement concrete work in walls (any thickness),including  attached pilasters, buttresses, plinth and string courses, fillets, columns,pillars, piers, abutments, posts and struts etc.above plinth level upto to five level, excluding the cost of centering, shuttering, finishing and reinforcement  with 1:1½:3 (1 cemet : 1½ coarse sand (zone-iii) : 3 graded stone aggregate 20mm nominal size ) </t>
  </si>
  <si>
    <t>5.                  5.3.11 JBCD</t>
  </si>
  <si>
    <t xml:space="preserve">Reinforced cement concrete work in beam, suspended floors, roofs having slope up to 15° landing,balconies, shelves, chajjas, lintel, bands, plain window sills, staircases and spiral stair cases above plinth level up to floor five level, excluding the cost of centering, shuttering, finishing and reinfocement, with 1:1.5:3(1 cement : 1.5 coarse sand(zone-iii) : 3 graded  stone aggregate 20mm nominal size)                                                             </t>
  </si>
  <si>
    <t>8.                      5.5.4,  5.5.5 (a,b) JBCD</t>
  </si>
  <si>
    <t>Providing Tor steel reinforcement of 8mm , 10mm and 12mm dia rods  as per approved …...........do…..........TMT Fe 500(Only valid for Tata (Tiscon),SAIL,JSPL,Electrosteel Steels Ltd, Bokaro and Vizag(RINL)</t>
  </si>
  <si>
    <t>(a)</t>
  </si>
  <si>
    <t xml:space="preserve">  8mm ф  @40%</t>
  </si>
  <si>
    <t>MT</t>
  </si>
  <si>
    <t>(b)</t>
  </si>
  <si>
    <t xml:space="preserve">  10 mm ф  @60% </t>
  </si>
  <si>
    <t>(C)</t>
  </si>
  <si>
    <t xml:space="preserve">  12 mm  @  20%</t>
  </si>
  <si>
    <t>9                 5.3.17.1 JBCD</t>
  </si>
  <si>
    <t>Centering and shuttering including strutting, propping etc. and removal of from for Foundations,footings, bases of columns, etc. for mass concrete.</t>
  </si>
  <si>
    <t>M²</t>
  </si>
  <si>
    <t>(i) SAND-LEAD-49km</t>
  </si>
  <si>
    <t>(ii) SAND LOCAL-LEAD-14 KM</t>
  </si>
  <si>
    <t>(iii)STONE CHIPS-LEAD-22 km</t>
  </si>
  <si>
    <t>(iv) STONE BOULDER 36 KM</t>
  </si>
  <si>
    <t>(v) EARTH-LEAD-1km</t>
  </si>
  <si>
    <t>Grand Total</t>
  </si>
  <si>
    <r>
      <rPr>
        <b/>
        <u/>
        <sz val="14"/>
        <color theme="1"/>
        <rFont val="Calibri"/>
        <family val="2"/>
        <scheme val="minor"/>
      </rPr>
      <t>NAME OF WORK</t>
    </r>
    <r>
      <rPr>
        <b/>
        <sz val="14"/>
        <color theme="1"/>
        <rFont val="Calibri"/>
        <family val="2"/>
        <scheme val="minor"/>
      </rPr>
      <t xml:space="preserve"> :- IMPROVEMENT OF P.C.C. ROAD AT INDRPURI ROAD NO (1TO 6) FROM WATER TANKI TO AMIT HOUSE UNDER WARD NO.31</t>
    </r>
  </si>
  <si>
    <t>Quantity</t>
  </si>
  <si>
    <t>Rate in Rs.</t>
  </si>
  <si>
    <t>Amount in Rs.</t>
  </si>
  <si>
    <t>2 .(.J.B.C.D.5.1.1.</t>
  </si>
  <si>
    <t xml:space="preserve"> 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t>
  </si>
  <si>
    <t>3.        (J.B.C.D.-5.1.10)</t>
  </si>
  <si>
    <t>4.        (J.B.C.D.-8.6.8)</t>
  </si>
  <si>
    <t xml:space="preserve"> Supplying and laying (properly as per design and drawing )rip-rap with good quality of boulders duly packed including the cost of materials,royalty all taxes etc.but excluding the cost of carriage, all complete as per specification and direction of E/I.</t>
  </si>
  <si>
    <t>05.    5.3.17.1</t>
  </si>
  <si>
    <t>06.
 5.3.1.1</t>
  </si>
  <si>
    <t>.SAND-LEAD-49km</t>
  </si>
  <si>
    <t>.SAND LOCAL-LEAD-14KM</t>
  </si>
  <si>
    <t>.CHIPS-LEAD-22km</t>
  </si>
  <si>
    <t>.BOULDER-LEAD-36KM</t>
  </si>
  <si>
    <t>.EARTH-LEAD-01km</t>
  </si>
  <si>
    <t>Name of Work :- Construction of PCC Road at Tansformer Gali from Sunil Ram house's to Kripa shankar house Under Ward no 31.</t>
  </si>
  <si>
    <t xml:space="preserve">1.            5.1.1 JBCD
</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</si>
  <si>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t>
  </si>
  <si>
    <r>
      <t>M</t>
    </r>
    <r>
      <rPr>
        <b/>
        <vertAlign val="superscript"/>
        <sz val="11"/>
        <rFont val="Century"/>
        <family val="1"/>
      </rPr>
      <t>3</t>
    </r>
  </si>
  <si>
    <t>2.  5.1.10 JBCD</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</si>
  <si>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</si>
  <si>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3.
 5.6.8 COMMON SOR</t>
  </si>
  <si>
    <t>4.
 5.3.1.1 JBCD</t>
  </si>
  <si>
    <t xml:space="preserve">Providing and laying in positiopn cement concrete of specified grade excluding the cost of centering and shuttering  All work upto plinth level. - 1:1.5:3 ( 1 cement : 1.5 coarse sand :(zone iii) :3 graded stone aggeregate 20 mmnomial size).                                                       </t>
  </si>
  <si>
    <t>5.
3.1.17.1 JBCD</t>
  </si>
  <si>
    <t>Centering and shuttering including strutting, propping etc. and removel of form for foundation, footing ,base of column etc. for mass concrete do…..do….E/I.</t>
  </si>
  <si>
    <t>Carriage of Materials</t>
  </si>
  <si>
    <t>(i)</t>
  </si>
  <si>
    <t>Sand  (Lead Upto 49 km)</t>
  </si>
  <si>
    <t>(ii)</t>
  </si>
  <si>
    <t>Local sand (Lead 14 KM)</t>
  </si>
  <si>
    <t>(iii)</t>
  </si>
  <si>
    <t>Stone Boulder (Lead 36  KM)</t>
  </si>
  <si>
    <t>(iv)</t>
  </si>
  <si>
    <t>Stone Chips (Lead 22KM)</t>
  </si>
  <si>
    <t>(v)</t>
  </si>
  <si>
    <t>Earth (Lead 01 KM)</t>
  </si>
  <si>
    <t xml:space="preserve">ADD 18% GST  (+)   </t>
  </si>
  <si>
    <t>Add 1% Labour Cess (+) :</t>
  </si>
  <si>
    <t xml:space="preserve">Say RS. </t>
  </si>
</sst>
</file>

<file path=xl/styles.xml><?xml version="1.0" encoding="utf-8"?>
<styleSheet xmlns="http://schemas.openxmlformats.org/spreadsheetml/2006/main">
  <fonts count="26">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
      <b/>
      <sz val="12"/>
      <color theme="1"/>
      <name val="Calibri"/>
      <family val="2"/>
      <scheme val="minor"/>
    </font>
    <font>
      <b/>
      <sz val="12"/>
      <color theme="1"/>
      <name val="Century"/>
      <family val="1"/>
    </font>
    <font>
      <b/>
      <sz val="14"/>
      <color theme="1"/>
      <name val="Century"/>
      <family val="1"/>
    </font>
    <font>
      <b/>
      <sz val="20"/>
      <color theme="1"/>
      <name val="Century"/>
      <family val="1"/>
    </font>
    <font>
      <sz val="11"/>
      <color theme="1"/>
      <name val="Century"/>
      <family val="1"/>
    </font>
    <font>
      <sz val="12"/>
      <color theme="1"/>
      <name val="Century"/>
      <family val="1"/>
    </font>
    <font>
      <sz val="12"/>
      <name val="Century"/>
      <family val="1"/>
    </font>
    <font>
      <b/>
      <i/>
      <sz val="14"/>
      <color theme="1"/>
      <name val="Century"/>
      <family val="1"/>
    </font>
    <font>
      <b/>
      <sz val="18"/>
      <color theme="1"/>
      <name val="Calibri"/>
      <family val="2"/>
      <scheme val="minor"/>
    </font>
    <font>
      <b/>
      <sz val="22"/>
      <color theme="1"/>
      <name val="Calibri"/>
      <family val="2"/>
      <scheme val="minor"/>
    </font>
    <font>
      <b/>
      <sz val="16"/>
      <color theme="1"/>
      <name val="Calibri"/>
      <family val="2"/>
      <scheme val="minor"/>
    </font>
    <font>
      <b/>
      <u/>
      <sz val="14"/>
      <color theme="1"/>
      <name val="Calibri"/>
      <family val="2"/>
      <scheme val="minor"/>
    </font>
    <font>
      <b/>
      <sz val="18"/>
      <color theme="1"/>
      <name val="Century"/>
      <family val="1"/>
    </font>
    <font>
      <sz val="8"/>
      <color theme="1"/>
      <name val="Century"/>
      <family val="1"/>
    </font>
    <font>
      <b/>
      <sz val="16"/>
      <color theme="1"/>
      <name val="Century"/>
      <family val="1"/>
    </font>
    <font>
      <b/>
      <sz val="10"/>
      <color theme="1"/>
      <name val="Century"/>
      <family val="1"/>
    </font>
    <font>
      <b/>
      <sz val="9"/>
      <color theme="1"/>
      <name val="Century"/>
      <family val="1"/>
    </font>
    <font>
      <b/>
      <sz val="11"/>
      <name val="Century"/>
      <family val="1"/>
    </font>
    <font>
      <b/>
      <vertAlign val="superscript"/>
      <sz val="11"/>
      <name val="Century"/>
      <family val="1"/>
    </font>
    <font>
      <sz val="10"/>
      <color theme="1"/>
      <name val="Century"/>
      <family val="1"/>
    </font>
    <font>
      <sz val="9"/>
      <color theme="1"/>
      <name val="Calibri"/>
      <family val="2"/>
      <scheme val="minor"/>
    </font>
    <font>
      <sz val="18"/>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1">
    <xf numFmtId="0" fontId="0" fillId="0" borderId="0"/>
  </cellStyleXfs>
  <cellXfs count="115">
    <xf numFmtId="0" fontId="0" fillId="0" borderId="0" xfId="0"/>
    <xf numFmtId="0" fontId="1" fillId="0" borderId="1"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top" wrapText="1"/>
    </xf>
    <xf numFmtId="0" fontId="3" fillId="0" borderId="2" xfId="0" applyFont="1" applyBorder="1" applyAlignment="1">
      <alignment horizontal="left" vertical="top" wrapText="1"/>
    </xf>
    <xf numFmtId="2" fontId="4" fillId="0" borderId="2" xfId="0" applyNumberFormat="1" applyFont="1" applyBorder="1" applyAlignment="1">
      <alignment horizontal="center" vertical="center" wrapText="1"/>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2" fontId="4"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0" fontId="8" fillId="0" borderId="1" xfId="0" applyFont="1" applyBorder="1" applyAlignment="1">
      <alignment horizontal="center" wrapText="1"/>
    </xf>
    <xf numFmtId="0" fontId="3" fillId="0" borderId="6"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wrapText="1"/>
    </xf>
    <xf numFmtId="0" fontId="3" fillId="0" borderId="1" xfId="0" applyFont="1" applyBorder="1" applyAlignment="1">
      <alignment horizontal="right" wrapText="1"/>
    </xf>
    <xf numFmtId="0" fontId="5" fillId="0" borderId="1" xfId="0" applyFont="1" applyBorder="1" applyAlignment="1">
      <alignment horizontal="center" vertical="center" wrapText="1"/>
    </xf>
    <xf numFmtId="0" fontId="9" fillId="0" borderId="6" xfId="0" applyFont="1" applyBorder="1" applyAlignment="1">
      <alignment horizontal="left" vertical="top" wrapText="1"/>
    </xf>
    <xf numFmtId="2" fontId="3" fillId="0" borderId="1" xfId="0" applyNumberFormat="1" applyFont="1" applyBorder="1" applyAlignment="1">
      <alignment horizontal="center" vertical="center"/>
    </xf>
    <xf numFmtId="0" fontId="10" fillId="0" borderId="0" xfId="0" applyFont="1" applyAlignment="1">
      <alignment horizontal="left" wrapText="1"/>
    </xf>
    <xf numFmtId="0" fontId="8" fillId="0" borderId="6" xfId="0" applyFont="1" applyBorder="1" applyAlignment="1">
      <alignment horizontal="left" vertical="top" wrapText="1"/>
    </xf>
    <xf numFmtId="0" fontId="9" fillId="0" borderId="6" xfId="0" applyFont="1" applyBorder="1" applyAlignment="1">
      <alignment horizontal="justify" wrapText="1"/>
    </xf>
    <xf numFmtId="0" fontId="5" fillId="0" borderId="6" xfId="0" applyFont="1" applyBorder="1" applyAlignment="1">
      <alignment horizontal="justify" vertical="center" wrapText="1"/>
    </xf>
    <xf numFmtId="0" fontId="5" fillId="0" borderId="1" xfId="0" applyFont="1" applyBorder="1" applyAlignment="1">
      <alignment horizontal="justify" vertical="center" wrapText="1"/>
    </xf>
    <xf numFmtId="0" fontId="11" fillId="0" borderId="6" xfId="0" applyFont="1" applyBorder="1" applyAlignment="1">
      <alignment horizontal="justify" vertical="center" wrapText="1"/>
    </xf>
    <xf numFmtId="2" fontId="8" fillId="0" borderId="1" xfId="0" applyNumberFormat="1" applyFont="1" applyBorder="1" applyAlignment="1">
      <alignment horizontal="center" vertical="center"/>
    </xf>
    <xf numFmtId="0" fontId="8" fillId="0" borderId="6" xfId="0" applyFont="1" applyBorder="1" applyAlignment="1">
      <alignment horizontal="left" vertical="center" wrapText="1"/>
    </xf>
    <xf numFmtId="0" fontId="8" fillId="0" borderId="6" xfId="0" applyFont="1" applyBorder="1" applyAlignment="1">
      <alignment horizontal="left" vertical="center"/>
    </xf>
    <xf numFmtId="0" fontId="8" fillId="0" borderId="1" xfId="0" applyFont="1" applyBorder="1" applyAlignment="1">
      <alignment horizontal="center" vertical="center" wrapText="1"/>
    </xf>
    <xf numFmtId="0" fontId="8" fillId="0" borderId="6" xfId="0" applyFont="1" applyBorder="1" applyAlignment="1">
      <alignment wrapText="1"/>
    </xf>
    <xf numFmtId="2" fontId="8" fillId="0" borderId="1" xfId="0" applyNumberFormat="1" applyFont="1" applyBorder="1" applyAlignment="1">
      <alignment horizontal="right" vertical="center"/>
    </xf>
    <xf numFmtId="2" fontId="5" fillId="0" borderId="1" xfId="0" applyNumberFormat="1" applyFont="1" applyBorder="1" applyAlignment="1">
      <alignment horizontal="center" vertical="center"/>
    </xf>
    <xf numFmtId="0" fontId="8" fillId="0" borderId="1" xfId="0" applyFont="1" applyBorder="1" applyAlignment="1">
      <alignment horizontal="left" wrapText="1"/>
    </xf>
    <xf numFmtId="0" fontId="8" fillId="0" borderId="1" xfId="0" applyFont="1" applyBorder="1" applyAlignment="1">
      <alignment wrapText="1"/>
    </xf>
    <xf numFmtId="0" fontId="13" fillId="0" borderId="4"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left" vertical="top" wrapText="1"/>
    </xf>
    <xf numFmtId="2"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wrapText="1"/>
    </xf>
    <xf numFmtId="2" fontId="3" fillId="0" borderId="1" xfId="0" applyNumberFormat="1" applyFont="1" applyBorder="1" applyAlignment="1">
      <alignment horizontal="center" wrapText="1"/>
    </xf>
    <xf numFmtId="0" fontId="3" fillId="0" borderId="1" xfId="0" applyFont="1" applyBorder="1" applyAlignment="1">
      <alignment horizontal="left" vertical="top"/>
    </xf>
    <xf numFmtId="0" fontId="5" fillId="0" borderId="1" xfId="0" applyFont="1" applyBorder="1" applyAlignment="1">
      <alignment horizontal="center" vertical="center"/>
    </xf>
    <xf numFmtId="2" fontId="3" fillId="0" borderId="1" xfId="0" applyNumberFormat="1" applyFont="1" applyBorder="1" applyAlignment="1">
      <alignment horizontal="left" vertical="top"/>
    </xf>
    <xf numFmtId="0" fontId="17" fillId="0" borderId="1" xfId="0" applyFont="1" applyBorder="1"/>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top" wrapText="1"/>
    </xf>
    <xf numFmtId="0" fontId="21" fillId="0" borderId="1" xfId="0" applyFont="1" applyBorder="1" applyAlignment="1">
      <alignment horizontal="center" vertical="center"/>
    </xf>
    <xf numFmtId="0" fontId="19" fillId="0" borderId="1" xfId="0" applyFont="1" applyBorder="1" applyAlignment="1">
      <alignment horizontal="left" vertical="top" wrapText="1"/>
    </xf>
    <xf numFmtId="0" fontId="19" fillId="0" borderId="1" xfId="0" applyFont="1" applyBorder="1" applyAlignment="1">
      <alignment horizontal="center" vertical="top" wrapText="1"/>
    </xf>
    <xf numFmtId="2" fontId="1" fillId="0" borderId="1" xfId="0" applyNumberFormat="1" applyFont="1" applyBorder="1" applyAlignment="1">
      <alignment horizontal="center"/>
    </xf>
    <xf numFmtId="0" fontId="23" fillId="0" borderId="1" xfId="0" applyFont="1" applyFill="1" applyBorder="1" applyAlignment="1">
      <alignment horizontal="center" vertical="top" wrapText="1"/>
    </xf>
    <xf numFmtId="0" fontId="23" fillId="0" borderId="1" xfId="0" applyFont="1" applyBorder="1" applyAlignment="1">
      <alignment horizontal="center" vertical="top" wrapText="1"/>
    </xf>
    <xf numFmtId="0" fontId="23" fillId="0" borderId="1" xfId="0" applyFont="1" applyBorder="1" applyAlignment="1">
      <alignment horizontal="center" wrapText="1"/>
    </xf>
    <xf numFmtId="2" fontId="3" fillId="0" borderId="1" xfId="0" applyNumberFormat="1" applyFont="1" applyBorder="1" applyAlignment="1">
      <alignment horizontal="center"/>
    </xf>
    <xf numFmtId="0" fontId="19" fillId="0" borderId="7" xfId="0" applyFont="1" applyBorder="1" applyAlignment="1">
      <alignment horizontal="center" wrapText="1"/>
    </xf>
    <xf numFmtId="0" fontId="19" fillId="0" borderId="8" xfId="0" applyFont="1" applyBorder="1" applyAlignment="1">
      <alignment horizontal="center" wrapText="1"/>
    </xf>
    <xf numFmtId="2" fontId="5" fillId="0" borderId="1" xfId="0" applyNumberFormat="1" applyFont="1" applyBorder="1" applyAlignment="1">
      <alignment horizontal="center"/>
    </xf>
    <xf numFmtId="2" fontId="5" fillId="0" borderId="1" xfId="0" applyNumberFormat="1" applyFont="1" applyBorder="1" applyAlignment="1">
      <alignment horizontal="center" wrapText="1"/>
    </xf>
    <xf numFmtId="0" fontId="24" fillId="0" borderId="0" xfId="0" applyFont="1"/>
    <xf numFmtId="0" fontId="24" fillId="0" borderId="0" xfId="0" applyFont="1" applyAlignment="1">
      <alignment horizontal="center"/>
    </xf>
    <xf numFmtId="0" fontId="9" fillId="0" borderId="1" xfId="0" applyFont="1" applyBorder="1"/>
    <xf numFmtId="0" fontId="5" fillId="0" borderId="1" xfId="0" applyFont="1" applyBorder="1" applyAlignment="1">
      <alignment horizontal="center" vertical="top" wrapText="1"/>
    </xf>
    <xf numFmtId="2" fontId="19" fillId="0" borderId="1" xfId="0" applyNumberFormat="1" applyFont="1" applyBorder="1" applyAlignment="1">
      <alignment horizontal="center" vertical="center" wrapText="1"/>
    </xf>
    <xf numFmtId="2" fontId="19" fillId="0" borderId="1" xfId="0" applyNumberFormat="1" applyFont="1" applyBorder="1" applyAlignment="1">
      <alignment horizontal="center" vertical="center"/>
    </xf>
    <xf numFmtId="2" fontId="20" fillId="0" borderId="1" xfId="0" applyNumberFormat="1" applyFont="1" applyBorder="1" applyAlignment="1">
      <alignment horizontal="center" vertical="center"/>
    </xf>
    <xf numFmtId="0" fontId="19" fillId="0" borderId="1" xfId="0" applyFont="1" applyBorder="1" applyAlignment="1">
      <alignment horizontal="right" vertical="top" wrapText="1"/>
    </xf>
    <xf numFmtId="0" fontId="19" fillId="0" borderId="1" xfId="0" applyFont="1" applyBorder="1" applyAlignment="1">
      <alignment horizontal="right" wrapText="1"/>
    </xf>
    <xf numFmtId="0" fontId="12" fillId="0" borderId="4" xfId="0" applyFont="1" applyBorder="1" applyAlignment="1">
      <alignment horizontal="center" vertical="center"/>
    </xf>
    <xf numFmtId="0" fontId="14" fillId="0" borderId="8" xfId="0" applyFont="1" applyBorder="1" applyAlignment="1">
      <alignment horizontal="center" vertical="center"/>
    </xf>
    <xf numFmtId="0" fontId="13" fillId="0" borderId="8" xfId="0" applyFont="1" applyBorder="1" applyAlignment="1">
      <alignment horizontal="center" vertical="center"/>
    </xf>
    <xf numFmtId="0" fontId="2" fillId="0" borderId="7" xfId="0" applyFont="1" applyBorder="1" applyAlignment="1">
      <alignment horizontal="left" vertical="top" wrapText="1"/>
    </xf>
    <xf numFmtId="0" fontId="15" fillId="0" borderId="8" xfId="0" applyFont="1" applyBorder="1" applyAlignment="1">
      <alignment horizontal="left" vertical="top" wrapText="1"/>
    </xf>
    <xf numFmtId="0" fontId="15" fillId="0" borderId="6" xfId="0" applyFont="1" applyBorder="1" applyAlignment="1">
      <alignment horizontal="left" vertical="top" wrapText="1"/>
    </xf>
    <xf numFmtId="0" fontId="20" fillId="0" borderId="7" xfId="0" applyFont="1" applyBorder="1" applyAlignment="1">
      <alignment horizontal="right"/>
    </xf>
    <xf numFmtId="0" fontId="20" fillId="0" borderId="8" xfId="0" applyFont="1" applyBorder="1" applyAlignment="1">
      <alignment horizontal="right"/>
    </xf>
    <xf numFmtId="0" fontId="20" fillId="0" borderId="6" xfId="0" applyFont="1" applyBorder="1" applyAlignment="1">
      <alignment horizontal="right"/>
    </xf>
    <xf numFmtId="0" fontId="20" fillId="0" borderId="7" xfId="0" applyFont="1" applyBorder="1" applyAlignment="1">
      <alignment horizontal="right" vertical="center"/>
    </xf>
    <xf numFmtId="0" fontId="20" fillId="0" borderId="8" xfId="0" applyFont="1" applyBorder="1" applyAlignment="1">
      <alignment horizontal="right" vertical="center"/>
    </xf>
    <xf numFmtId="0" fontId="20" fillId="0" borderId="6" xfId="0" applyFont="1" applyBorder="1" applyAlignment="1">
      <alignment horizontal="right" vertical="center"/>
    </xf>
    <xf numFmtId="0" fontId="25" fillId="0" borderId="0" xfId="0" applyFont="1"/>
    <xf numFmtId="0" fontId="16" fillId="0" borderId="1"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6" xfId="0" applyFont="1" applyBorder="1" applyAlignment="1">
      <alignment horizontal="center" vertical="center"/>
    </xf>
    <xf numFmtId="0" fontId="3" fillId="0" borderId="1" xfId="0" applyFont="1" applyBorder="1" applyAlignment="1">
      <alignment horizontal="center" vertical="center" wrapText="1"/>
    </xf>
    <xf numFmtId="0" fontId="19" fillId="0" borderId="7" xfId="0" applyFont="1" applyBorder="1" applyAlignment="1">
      <alignment horizontal="right" wrapText="1"/>
    </xf>
    <xf numFmtId="0" fontId="19" fillId="0" borderId="8" xfId="0" applyFont="1" applyBorder="1" applyAlignment="1">
      <alignment horizontal="right" wrapText="1"/>
    </xf>
    <xf numFmtId="0" fontId="19" fillId="0" borderId="6" xfId="0" applyFont="1" applyBorder="1" applyAlignment="1">
      <alignment horizontal="right" wrapText="1"/>
    </xf>
    <xf numFmtId="2" fontId="20" fillId="0" borderId="1" xfId="0" applyNumberFormat="1" applyFont="1" applyBorder="1" applyAlignment="1">
      <alignment horizontal="center"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0" xfId="0" applyAlignment="1">
      <alignment horizontal="center"/>
    </xf>
    <xf numFmtId="0" fontId="7" fillId="0" borderId="1"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2" fontId="20" fillId="0" borderId="7" xfId="0" applyNumberFormat="1" applyFont="1" applyBorder="1" applyAlignment="1">
      <alignment horizontal="center" vertical="center"/>
    </xf>
    <xf numFmtId="2" fontId="20" fillId="0" borderId="8" xfId="0" applyNumberFormat="1" applyFont="1" applyBorder="1" applyAlignment="1">
      <alignment horizontal="center" vertical="center"/>
    </xf>
    <xf numFmtId="2" fontId="20" fillId="0" borderId="6" xfId="0" applyNumberFormat="1" applyFont="1" applyBorder="1" applyAlignment="1">
      <alignment horizontal="center" vertical="center"/>
    </xf>
    <xf numFmtId="0" fontId="5" fillId="0" borderId="1" xfId="0" applyFont="1" applyBorder="1" applyAlignment="1">
      <alignment horizontal="right" vertical="top" wrapText="1"/>
    </xf>
    <xf numFmtId="0" fontId="5" fillId="0" borderId="1" xfId="0" applyFont="1" applyBorder="1" applyAlignment="1">
      <alignment horizontal="right" wrapText="1"/>
    </xf>
    <xf numFmtId="0" fontId="2" fillId="0" borderId="1" xfId="0" applyFont="1" applyBorder="1" applyAlignment="1">
      <alignment horizontal="center" vertical="center"/>
    </xf>
    <xf numFmtId="0" fontId="2" fillId="0" borderId="1" xfId="0" applyFont="1" applyBorder="1" applyAlignment="1">
      <alignment horizontal="center"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Ward%2031\Pcc%20rd%20indrpuri%20rd%20no%206%20-%20AMIT%20TO%20WATER%20TANK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Ward%2031\PCC%20RD%20KRIPASHANKAR%20TO%20ANIL%20W%203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Ward%2031\RCC%20DRAIN%20&amp;%20CULVERT%20SHIVSHKTI%20NAGAR%20W%20NO%203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ell%201/Desktop/RCC%20DRAIN%20CULVERT%20TANSFORMER%20GAL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Ward%2031\PCCC%20RD%20MANISH%20VAIDH%20W%203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STIMATE"/>
      <sheetName val="MATERIAL"/>
      <sheetName val="BOQ"/>
    </sheetNames>
    <sheetDataSet>
      <sheetData sheetId="0">
        <row r="7">
          <cell r="G7">
            <v>11.2</v>
          </cell>
          <cell r="I7">
            <v>151.82</v>
          </cell>
        </row>
        <row r="11">
          <cell r="G11">
            <v>4.18</v>
          </cell>
          <cell r="I11">
            <v>589.51</v>
          </cell>
        </row>
        <row r="15">
          <cell r="G15">
            <v>7.02</v>
          </cell>
          <cell r="I15">
            <v>1756.4</v>
          </cell>
        </row>
        <row r="22">
          <cell r="G22">
            <v>39.04</v>
          </cell>
          <cell r="I22">
            <v>194.5</v>
          </cell>
        </row>
        <row r="28">
          <cell r="G28">
            <v>52.89</v>
          </cell>
          <cell r="I28">
            <v>4961.7299999999996</v>
          </cell>
        </row>
      </sheetData>
      <sheetData sheetId="1">
        <row r="7">
          <cell r="F7">
            <v>22.74</v>
          </cell>
          <cell r="G7">
            <v>4.18</v>
          </cell>
          <cell r="H7">
            <v>45.49</v>
          </cell>
          <cell r="I7">
            <v>7.02</v>
          </cell>
          <cell r="J7">
            <v>11.2</v>
          </cell>
        </row>
      </sheetData>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STIMATE"/>
      <sheetName val="MATERIAL STATEMENT"/>
      <sheetName val="BOQ"/>
    </sheetNames>
    <sheetDataSet>
      <sheetData sheetId="0">
        <row r="8">
          <cell r="G8">
            <v>28.65</v>
          </cell>
          <cell r="I8">
            <v>151.82</v>
          </cell>
        </row>
        <row r="13">
          <cell r="G13">
            <v>10.69</v>
          </cell>
          <cell r="I13">
            <v>589.51</v>
          </cell>
        </row>
        <row r="18">
          <cell r="G18">
            <v>17.79</v>
          </cell>
          <cell r="I18">
            <v>1756.4</v>
          </cell>
        </row>
        <row r="23">
          <cell r="G23">
            <v>21.38</v>
          </cell>
          <cell r="I23">
            <v>4961.7299999999996</v>
          </cell>
        </row>
        <row r="28">
          <cell r="G28">
            <v>17.190000000000001</v>
          </cell>
          <cell r="I28">
            <v>194.5</v>
          </cell>
        </row>
        <row r="30">
          <cell r="G30">
            <v>9.1933999999999987</v>
          </cell>
        </row>
      </sheetData>
      <sheetData sheetId="1">
        <row r="7">
          <cell r="E7">
            <v>10.69</v>
          </cell>
          <cell r="G7">
            <v>18.386799999999997</v>
          </cell>
          <cell r="H7">
            <v>17.79</v>
          </cell>
          <cell r="I7">
            <v>28.65</v>
          </cell>
        </row>
      </sheetData>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Estimate"/>
      <sheetName val="Material"/>
      <sheetName val="BOQ"/>
    </sheetNames>
    <sheetDataSet>
      <sheetData sheetId="0">
        <row r="7">
          <cell r="G7">
            <v>75.36</v>
          </cell>
        </row>
        <row r="34">
          <cell r="G34">
            <v>1.1200000000000001</v>
          </cell>
        </row>
        <row r="36">
          <cell r="G36">
            <v>1.867</v>
          </cell>
        </row>
        <row r="39">
          <cell r="G39">
            <v>0.746</v>
          </cell>
          <cell r="I39">
            <v>80879.070000000007</v>
          </cell>
        </row>
        <row r="48">
          <cell r="G48">
            <v>276.64</v>
          </cell>
        </row>
        <row r="50">
          <cell r="G50">
            <v>18.189999999999998</v>
          </cell>
        </row>
        <row r="51">
          <cell r="G51">
            <v>6.07</v>
          </cell>
        </row>
        <row r="52">
          <cell r="G52">
            <v>36.379999999999995</v>
          </cell>
        </row>
        <row r="53">
          <cell r="G53">
            <v>10.19</v>
          </cell>
        </row>
        <row r="54">
          <cell r="G54">
            <v>75.36</v>
          </cell>
        </row>
      </sheetData>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stimate"/>
      <sheetName val="Material"/>
      <sheetName val="BOQ"/>
    </sheetNames>
    <sheetDataSet>
      <sheetData sheetId="0" refreshError="1">
        <row r="13">
          <cell r="G13">
            <v>135.99</v>
          </cell>
          <cell r="I13">
            <v>151.82</v>
          </cell>
        </row>
        <row r="18">
          <cell r="I18">
            <v>589.51</v>
          </cell>
        </row>
        <row r="23">
          <cell r="I23">
            <v>1756.4</v>
          </cell>
        </row>
        <row r="30">
          <cell r="I30">
            <v>6082.45</v>
          </cell>
        </row>
        <row r="35">
          <cell r="I35">
            <v>6308.87</v>
          </cell>
        </row>
        <row r="40">
          <cell r="I40">
            <v>83314.02</v>
          </cell>
        </row>
        <row r="41">
          <cell r="I41">
            <v>82096.539999999994</v>
          </cell>
        </row>
        <row r="50">
          <cell r="I50">
            <v>194.5</v>
          </cell>
        </row>
        <row r="52">
          <cell r="I52">
            <v>848.82</v>
          </cell>
        </row>
        <row r="53">
          <cell r="I53">
            <v>328.02</v>
          </cell>
        </row>
        <row r="54">
          <cell r="I54">
            <v>447.06</v>
          </cell>
        </row>
        <row r="55">
          <cell r="I55">
            <v>679.66</v>
          </cell>
        </row>
        <row r="56">
          <cell r="I56">
            <v>117.54</v>
          </cell>
        </row>
      </sheetData>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ESTIMATE"/>
      <sheetName val="MATERIAL"/>
      <sheetName val="BOQ"/>
    </sheetNames>
    <sheetDataSet>
      <sheetData sheetId="0">
        <row r="7">
          <cell r="G7">
            <v>35.68</v>
          </cell>
          <cell r="I7">
            <v>4961.7299999999996</v>
          </cell>
        </row>
        <row r="13">
          <cell r="G13">
            <v>26.03</v>
          </cell>
          <cell r="I13">
            <v>194.5</v>
          </cell>
        </row>
        <row r="17">
          <cell r="G17">
            <v>15.34</v>
          </cell>
          <cell r="I17">
            <v>848.82</v>
          </cell>
        </row>
        <row r="18">
          <cell r="G18">
            <v>30.68</v>
          </cell>
          <cell r="I18">
            <v>447.06</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21"/>
  <sheetViews>
    <sheetView tabSelected="1" workbookViewId="0">
      <selection activeCell="A3" sqref="A3:F3"/>
    </sheetView>
  </sheetViews>
  <sheetFormatPr defaultRowHeight="15"/>
  <cols>
    <col min="1" max="1" width="13.5703125" customWidth="1"/>
    <col min="2" max="2" width="48" customWidth="1"/>
    <col min="3" max="3" width="10.7109375" customWidth="1"/>
    <col min="5" max="5" width="10.5703125" bestFit="1" customWidth="1"/>
    <col min="6" max="6" width="23.28515625" customWidth="1"/>
  </cols>
  <sheetData>
    <row r="1" spans="1:6" ht="37.15" customHeight="1">
      <c r="A1" s="78" t="s">
        <v>0</v>
      </c>
      <c r="B1" s="78"/>
      <c r="C1" s="78"/>
      <c r="D1" s="78"/>
      <c r="E1" s="78"/>
      <c r="F1" s="78"/>
    </row>
    <row r="2" spans="1:6" ht="30.6" customHeight="1">
      <c r="A2" s="43"/>
      <c r="B2" s="79" t="s">
        <v>26</v>
      </c>
      <c r="C2" s="80"/>
      <c r="D2" s="80"/>
      <c r="E2" s="80"/>
      <c r="F2" s="80"/>
    </row>
    <row r="3" spans="1:6" ht="40.5" customHeight="1">
      <c r="A3" s="81" t="s">
        <v>62</v>
      </c>
      <c r="B3" s="82"/>
      <c r="C3" s="82"/>
      <c r="D3" s="82"/>
      <c r="E3" s="82"/>
      <c r="F3" s="83"/>
    </row>
    <row r="4" spans="1:6" ht="31.9" customHeight="1">
      <c r="A4" s="44" t="s">
        <v>27</v>
      </c>
      <c r="B4" s="44" t="s">
        <v>28</v>
      </c>
      <c r="C4" s="44" t="s">
        <v>63</v>
      </c>
      <c r="D4" s="44" t="s">
        <v>6</v>
      </c>
      <c r="E4" s="44" t="s">
        <v>64</v>
      </c>
      <c r="F4" s="44" t="s">
        <v>65</v>
      </c>
    </row>
    <row r="5" spans="1:6" ht="148.9" customHeight="1">
      <c r="A5" s="3" t="s">
        <v>66</v>
      </c>
      <c r="B5" s="45" t="s">
        <v>67</v>
      </c>
      <c r="C5" s="13">
        <f>[1]ESTIMATE!G7</f>
        <v>11.2</v>
      </c>
      <c r="D5" s="25" t="s">
        <v>35</v>
      </c>
      <c r="E5" s="25">
        <f>[1]ESTIMATE!I7</f>
        <v>151.82</v>
      </c>
      <c r="F5" s="13">
        <f>ROUND(C5*E5,2)</f>
        <v>1700.38</v>
      </c>
    </row>
    <row r="6" spans="1:6" ht="141.75">
      <c r="A6" s="3" t="s">
        <v>68</v>
      </c>
      <c r="B6" s="45" t="s">
        <v>37</v>
      </c>
      <c r="C6" s="46">
        <f>[1]ESTIMATE!G11</f>
        <v>4.18</v>
      </c>
      <c r="D6" s="3" t="s">
        <v>35</v>
      </c>
      <c r="E6" s="3">
        <f>[1]ESTIMATE!I11</f>
        <v>589.51</v>
      </c>
      <c r="F6" s="46">
        <f t="shared" ref="F6:F9" si="0">ROUND(C6*E6,2)</f>
        <v>2464.15</v>
      </c>
    </row>
    <row r="7" spans="1:6" ht="110.25">
      <c r="A7" s="47" t="s">
        <v>69</v>
      </c>
      <c r="B7" s="45" t="s">
        <v>70</v>
      </c>
      <c r="C7" s="46">
        <f>[1]ESTIMATE!G15</f>
        <v>7.02</v>
      </c>
      <c r="D7" s="3" t="s">
        <v>35</v>
      </c>
      <c r="E7" s="46">
        <f>[1]ESTIMATE!I15</f>
        <v>1756.4</v>
      </c>
      <c r="F7" s="46">
        <f t="shared" si="0"/>
        <v>12329.93</v>
      </c>
    </row>
    <row r="8" spans="1:6" ht="63">
      <c r="A8" s="3" t="s">
        <v>71</v>
      </c>
      <c r="B8" s="45" t="s">
        <v>13</v>
      </c>
      <c r="C8" s="46">
        <f>[1]ESTIMATE!G22</f>
        <v>39.04</v>
      </c>
      <c r="D8" s="3" t="s">
        <v>14</v>
      </c>
      <c r="E8" s="46">
        <f>[1]ESTIMATE!I22</f>
        <v>194.5</v>
      </c>
      <c r="F8" s="46">
        <f t="shared" si="0"/>
        <v>7593.28</v>
      </c>
    </row>
    <row r="9" spans="1:6" ht="141.75">
      <c r="A9" s="3" t="s">
        <v>72</v>
      </c>
      <c r="B9" s="45" t="s">
        <v>10</v>
      </c>
      <c r="C9" s="27">
        <f>[1]ESTIMATE!G28</f>
        <v>52.89</v>
      </c>
      <c r="D9" s="3" t="s">
        <v>35</v>
      </c>
      <c r="E9" s="27">
        <f>[1]ESTIMATE!I28</f>
        <v>4961.7299999999996</v>
      </c>
      <c r="F9" s="46">
        <f t="shared" si="0"/>
        <v>262425.90000000002</v>
      </c>
    </row>
    <row r="10" spans="1:6" ht="18" customHeight="1">
      <c r="A10" s="25">
        <v>7</v>
      </c>
      <c r="B10" s="7" t="s">
        <v>15</v>
      </c>
      <c r="C10" s="46"/>
      <c r="D10" s="48"/>
      <c r="E10" s="48"/>
      <c r="F10" s="46"/>
    </row>
    <row r="11" spans="1:6" ht="19.5" customHeight="1">
      <c r="A11" s="25"/>
      <c r="B11" s="8" t="s">
        <v>73</v>
      </c>
      <c r="C11" s="46">
        <f>[1]MATERIAL!F7</f>
        <v>22.74</v>
      </c>
      <c r="D11" s="3" t="s">
        <v>35</v>
      </c>
      <c r="E11" s="49">
        <v>848.82</v>
      </c>
      <c r="F11" s="46">
        <f>ROUND(C11*E11,2)</f>
        <v>19302.169999999998</v>
      </c>
    </row>
    <row r="12" spans="1:6" ht="15.75">
      <c r="A12" s="25"/>
      <c r="B12" s="50" t="s">
        <v>74</v>
      </c>
      <c r="C12" s="46">
        <f>PRODUCT([1]MATERIAL!G7)</f>
        <v>4.18</v>
      </c>
      <c r="D12" s="3" t="s">
        <v>35</v>
      </c>
      <c r="E12" s="49">
        <v>328.02</v>
      </c>
      <c r="F12" s="46">
        <f>ROUND(C12*E12,2)</f>
        <v>1371.12</v>
      </c>
    </row>
    <row r="13" spans="1:6" ht="21.75" customHeight="1">
      <c r="A13" s="25"/>
      <c r="B13" s="8" t="s">
        <v>75</v>
      </c>
      <c r="C13" s="46">
        <f>PRODUCT([1]MATERIAL!H7)</f>
        <v>45.49</v>
      </c>
      <c r="D13" s="3" t="s">
        <v>35</v>
      </c>
      <c r="E13" s="49">
        <v>447.06</v>
      </c>
      <c r="F13" s="46">
        <f>ROUND(C13*E13,2)</f>
        <v>20336.759999999998</v>
      </c>
    </row>
    <row r="14" spans="1:6" ht="15.75">
      <c r="A14" s="51"/>
      <c r="B14" s="52" t="s">
        <v>76</v>
      </c>
      <c r="C14" s="27">
        <f>PRODUCT([1]MATERIAL!I7)</f>
        <v>7.02</v>
      </c>
      <c r="D14" s="27" t="s">
        <v>35</v>
      </c>
      <c r="E14" s="27">
        <v>679.66</v>
      </c>
      <c r="F14" s="27">
        <f>PRODUCT(C14:E14)</f>
        <v>4771.2131999999992</v>
      </c>
    </row>
    <row r="15" spans="1:6" ht="19.5" customHeight="1">
      <c r="A15" s="25"/>
      <c r="B15" s="8" t="s">
        <v>77</v>
      </c>
      <c r="C15" s="46">
        <f>PRODUCT([1]MATERIAL!J7)</f>
        <v>11.2</v>
      </c>
      <c r="D15" s="3" t="s">
        <v>35</v>
      </c>
      <c r="E15" s="49">
        <v>117.54</v>
      </c>
      <c r="F15" s="46">
        <f>ROUND(C15*E15,2)</f>
        <v>1316.45</v>
      </c>
    </row>
    <row r="16" spans="1:6" ht="15.75">
      <c r="A16" s="25"/>
      <c r="B16" s="71"/>
      <c r="C16" s="76" t="s">
        <v>20</v>
      </c>
      <c r="D16" s="76"/>
      <c r="E16" s="76"/>
      <c r="F16" s="73">
        <f>SUM(F5:F15)</f>
        <v>333611.35320000001</v>
      </c>
    </row>
    <row r="17" spans="1:6" ht="15.75">
      <c r="A17" s="25"/>
      <c r="B17" s="71"/>
      <c r="C17" s="76" t="s">
        <v>21</v>
      </c>
      <c r="D17" s="76"/>
      <c r="E17" s="76"/>
      <c r="F17" s="73">
        <f>ROUND(F16*18%,2)</f>
        <v>60050.04</v>
      </c>
    </row>
    <row r="18" spans="1:6" ht="15.75">
      <c r="A18" s="25"/>
      <c r="B18" s="71"/>
      <c r="C18" s="76" t="s">
        <v>20</v>
      </c>
      <c r="D18" s="76"/>
      <c r="E18" s="76"/>
      <c r="F18" s="73">
        <f>SUM(F16:F17)</f>
        <v>393661.39319999999</v>
      </c>
    </row>
    <row r="19" spans="1:6" ht="15.75">
      <c r="A19" s="25"/>
      <c r="B19" s="71"/>
      <c r="C19" s="76" t="s">
        <v>22</v>
      </c>
      <c r="D19" s="76"/>
      <c r="E19" s="76"/>
      <c r="F19" s="73">
        <f>ROUND(F18*0.01,2)</f>
        <v>3936.61</v>
      </c>
    </row>
    <row r="20" spans="1:6" ht="15.75">
      <c r="A20" s="25"/>
      <c r="B20" s="72"/>
      <c r="C20" s="77" t="s">
        <v>23</v>
      </c>
      <c r="D20" s="77"/>
      <c r="E20" s="77"/>
      <c r="F20" s="73">
        <f>SUM(F18:F19)</f>
        <v>397598.00319999998</v>
      </c>
    </row>
    <row r="21" spans="1:6" ht="15.75">
      <c r="A21" s="25"/>
      <c r="B21" s="72"/>
      <c r="C21" s="77" t="s">
        <v>24</v>
      </c>
      <c r="D21" s="77"/>
      <c r="E21" s="77"/>
      <c r="F21" s="74">
        <v>397598</v>
      </c>
    </row>
  </sheetData>
  <mergeCells count="9">
    <mergeCell ref="C19:E19"/>
    <mergeCell ref="C20:E20"/>
    <mergeCell ref="C21:E21"/>
    <mergeCell ref="A1:F1"/>
    <mergeCell ref="B2:F2"/>
    <mergeCell ref="A3:F3"/>
    <mergeCell ref="C16:E16"/>
    <mergeCell ref="C17:E17"/>
    <mergeCell ref="C18:E18"/>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F27"/>
  <sheetViews>
    <sheetView workbookViewId="0">
      <selection activeCell="A26" sqref="A26:F26"/>
    </sheetView>
  </sheetViews>
  <sheetFormatPr defaultRowHeight="15"/>
  <cols>
    <col min="1" max="1" width="7.42578125" customWidth="1"/>
    <col min="2" max="2" width="48.85546875" customWidth="1"/>
    <col min="3" max="3" width="12.140625" customWidth="1"/>
    <col min="4" max="4" width="8.140625" customWidth="1"/>
    <col min="5" max="5" width="9.85546875" customWidth="1"/>
    <col min="6" max="6" width="18.140625" customWidth="1"/>
  </cols>
  <sheetData>
    <row r="1" spans="1:6" ht="42" customHeight="1">
      <c r="A1" s="53"/>
      <c r="B1" s="91" t="s">
        <v>0</v>
      </c>
      <c r="C1" s="91"/>
      <c r="D1" s="91"/>
      <c r="E1" s="91"/>
      <c r="F1" s="91"/>
    </row>
    <row r="2" spans="1:6" ht="25.9" customHeight="1">
      <c r="A2" s="53"/>
      <c r="B2" s="92" t="s">
        <v>26</v>
      </c>
      <c r="C2" s="93"/>
      <c r="D2" s="93"/>
      <c r="E2" s="93"/>
      <c r="F2" s="94"/>
    </row>
    <row r="3" spans="1:6" ht="39.6" customHeight="1">
      <c r="A3" s="53"/>
      <c r="B3" s="95" t="s">
        <v>78</v>
      </c>
      <c r="C3" s="95"/>
      <c r="D3" s="95"/>
      <c r="E3" s="95"/>
      <c r="F3" s="95"/>
    </row>
    <row r="4" spans="1:6" ht="27.75" customHeight="1">
      <c r="A4" s="54" t="s">
        <v>3</v>
      </c>
      <c r="B4" s="54" t="s">
        <v>4</v>
      </c>
      <c r="C4" s="54" t="s">
        <v>5</v>
      </c>
      <c r="D4" s="54" t="s">
        <v>6</v>
      </c>
      <c r="E4" s="54" t="s">
        <v>7</v>
      </c>
      <c r="F4" s="54" t="s">
        <v>8</v>
      </c>
    </row>
    <row r="5" spans="1:6" ht="81" customHeight="1">
      <c r="A5" s="55" t="s">
        <v>79</v>
      </c>
      <c r="B5" s="56" t="s">
        <v>80</v>
      </c>
      <c r="C5" s="27">
        <f>[2]ESTIMATE!G8</f>
        <v>28.65</v>
      </c>
      <c r="D5" s="57" t="s">
        <v>81</v>
      </c>
      <c r="E5" s="22">
        <f>[2]ESTIMATE!I8</f>
        <v>151.82</v>
      </c>
      <c r="F5" s="27">
        <f>ROUND(C5*E5,2)</f>
        <v>4349.6400000000003</v>
      </c>
    </row>
    <row r="6" spans="1:6" ht="94.15" customHeight="1">
      <c r="A6" s="54" t="s">
        <v>82</v>
      </c>
      <c r="B6" s="58" t="s">
        <v>83</v>
      </c>
      <c r="C6" s="46">
        <f>[2]ESTIMATE!G13</f>
        <v>10.69</v>
      </c>
      <c r="D6" s="57" t="s">
        <v>81</v>
      </c>
      <c r="E6" s="3">
        <f>[2]ESTIMATE!I13</f>
        <v>589.51</v>
      </c>
      <c r="F6" s="27">
        <f t="shared" ref="F6:F9" si="0">ROUND(C6*E6,2)</f>
        <v>6301.86</v>
      </c>
    </row>
    <row r="7" spans="1:6" ht="81.599999999999994" customHeight="1">
      <c r="A7" s="54" t="s">
        <v>84</v>
      </c>
      <c r="B7" s="58" t="s">
        <v>39</v>
      </c>
      <c r="C7" s="46">
        <f>[2]ESTIMATE!G18</f>
        <v>17.79</v>
      </c>
      <c r="D7" s="57" t="s">
        <v>81</v>
      </c>
      <c r="E7" s="46">
        <f>[2]ESTIMATE!I18</f>
        <v>1756.4</v>
      </c>
      <c r="F7" s="27">
        <f t="shared" si="0"/>
        <v>31246.36</v>
      </c>
    </row>
    <row r="8" spans="1:6" ht="80.45" customHeight="1">
      <c r="A8" s="54" t="s">
        <v>85</v>
      </c>
      <c r="B8" s="58" t="s">
        <v>86</v>
      </c>
      <c r="C8" s="46">
        <f>[2]ESTIMATE!G23</f>
        <v>21.38</v>
      </c>
      <c r="D8" s="57" t="s">
        <v>81</v>
      </c>
      <c r="E8" s="46">
        <f>[2]ESTIMATE!I23</f>
        <v>4961.7299999999996</v>
      </c>
      <c r="F8" s="27">
        <f t="shared" si="0"/>
        <v>106081.79</v>
      </c>
    </row>
    <row r="9" spans="1:6" ht="56.25" customHeight="1">
      <c r="A9" s="54" t="s">
        <v>87</v>
      </c>
      <c r="B9" s="58" t="s">
        <v>88</v>
      </c>
      <c r="C9" s="46">
        <f>[2]ESTIMATE!G28</f>
        <v>17.190000000000001</v>
      </c>
      <c r="D9" s="3" t="s">
        <v>14</v>
      </c>
      <c r="E9" s="46">
        <f>[2]ESTIMATE!I28</f>
        <v>194.5</v>
      </c>
      <c r="F9" s="27">
        <f t="shared" si="0"/>
        <v>3343.46</v>
      </c>
    </row>
    <row r="10" spans="1:6" ht="20.25" customHeight="1">
      <c r="A10" s="59">
        <v>6</v>
      </c>
      <c r="B10" s="7" t="s">
        <v>89</v>
      </c>
      <c r="C10" s="7"/>
      <c r="D10" s="7"/>
      <c r="E10" s="7"/>
      <c r="F10" s="60"/>
    </row>
    <row r="11" spans="1:6" ht="17.25" customHeight="1">
      <c r="A11" s="61" t="s">
        <v>90</v>
      </c>
      <c r="B11" s="58" t="s">
        <v>91</v>
      </c>
      <c r="C11" s="46">
        <f>[2]ESTIMATE!G30</f>
        <v>9.1933999999999987</v>
      </c>
      <c r="D11" s="57" t="s">
        <v>81</v>
      </c>
      <c r="E11" s="22">
        <v>848.82</v>
      </c>
      <c r="F11" s="27">
        <f>ROUND(C11*E11,2)</f>
        <v>7803.54</v>
      </c>
    </row>
    <row r="12" spans="1:6" ht="16.5" customHeight="1">
      <c r="A12" s="62" t="s">
        <v>92</v>
      </c>
      <c r="B12" s="58" t="s">
        <v>93</v>
      </c>
      <c r="C12" s="46">
        <f>'[2]MATERIAL STATEMENT'!E7</f>
        <v>10.69</v>
      </c>
      <c r="D12" s="57" t="s">
        <v>81</v>
      </c>
      <c r="E12" s="22">
        <v>328.02</v>
      </c>
      <c r="F12" s="27">
        <f>ROUND(C12*E12,2)</f>
        <v>3506.53</v>
      </c>
    </row>
    <row r="13" spans="1:6" ht="18" customHeight="1">
      <c r="A13" s="62" t="s">
        <v>94</v>
      </c>
      <c r="B13" s="58" t="s">
        <v>95</v>
      </c>
      <c r="C13" s="46">
        <f>'[2]MATERIAL STATEMENT'!H7</f>
        <v>17.79</v>
      </c>
      <c r="D13" s="57" t="s">
        <v>81</v>
      </c>
      <c r="E13" s="22">
        <v>679.66</v>
      </c>
      <c r="F13" s="27">
        <f>ROUND(C13*E13,2)</f>
        <v>12091.15</v>
      </c>
    </row>
    <row r="14" spans="1:6" ht="18" customHeight="1">
      <c r="A14" s="62" t="s">
        <v>96</v>
      </c>
      <c r="B14" s="58" t="s">
        <v>97</v>
      </c>
      <c r="C14" s="46">
        <f>'[2]MATERIAL STATEMENT'!G7</f>
        <v>18.386799999999997</v>
      </c>
      <c r="D14" s="57" t="s">
        <v>81</v>
      </c>
      <c r="E14" s="22">
        <v>447.06</v>
      </c>
      <c r="F14" s="27">
        <f>ROUND(C14*E14,2)</f>
        <v>8220</v>
      </c>
    </row>
    <row r="15" spans="1:6" ht="16.5" customHeight="1">
      <c r="A15" s="62" t="s">
        <v>98</v>
      </c>
      <c r="B15" s="58" t="s">
        <v>99</v>
      </c>
      <c r="C15" s="46">
        <f>'[2]MATERIAL STATEMENT'!I7</f>
        <v>28.65</v>
      </c>
      <c r="D15" s="57" t="s">
        <v>81</v>
      </c>
      <c r="E15" s="27">
        <v>117.54</v>
      </c>
      <c r="F15" s="27">
        <f>ROUND(C15*E15,2)</f>
        <v>3367.52</v>
      </c>
    </row>
    <row r="16" spans="1:6" ht="20.45" customHeight="1">
      <c r="A16" s="63"/>
      <c r="B16" s="63"/>
      <c r="C16" s="19"/>
      <c r="D16" s="19"/>
      <c r="E16" s="48" t="s">
        <v>20</v>
      </c>
      <c r="F16" s="64">
        <f>SUM(F5:F15)</f>
        <v>186311.84999999998</v>
      </c>
    </row>
    <row r="17" spans="1:6" ht="20.25" customHeight="1">
      <c r="A17" s="65"/>
      <c r="B17" s="66"/>
      <c r="C17" s="96" t="s">
        <v>100</v>
      </c>
      <c r="D17" s="97"/>
      <c r="E17" s="98"/>
      <c r="F17" s="67">
        <f>ROUND(F16*18%,2)</f>
        <v>33536.129999999997</v>
      </c>
    </row>
    <row r="18" spans="1:6" ht="15.75">
      <c r="A18" s="65"/>
      <c r="B18" s="97" t="s">
        <v>20</v>
      </c>
      <c r="C18" s="97"/>
      <c r="D18" s="97"/>
      <c r="E18" s="98"/>
      <c r="F18" s="67">
        <f>F16+F17</f>
        <v>219847.97999999998</v>
      </c>
    </row>
    <row r="19" spans="1:6" ht="15.75" customHeight="1">
      <c r="A19" s="96" t="s">
        <v>101</v>
      </c>
      <c r="B19" s="97"/>
      <c r="C19" s="97"/>
      <c r="D19" s="97"/>
      <c r="E19" s="98"/>
      <c r="F19" s="68">
        <f>ROUND(F18*1%,2)</f>
        <v>2198.48</v>
      </c>
    </row>
    <row r="20" spans="1:6" ht="15.75">
      <c r="A20" s="84" t="s">
        <v>61</v>
      </c>
      <c r="B20" s="85"/>
      <c r="C20" s="85"/>
      <c r="D20" s="85"/>
      <c r="E20" s="86"/>
      <c r="F20" s="40">
        <f>F18+F19</f>
        <v>222046.46</v>
      </c>
    </row>
    <row r="21" spans="1:6" ht="18">
      <c r="A21" s="87" t="s">
        <v>102</v>
      </c>
      <c r="B21" s="88"/>
      <c r="C21" s="88"/>
      <c r="D21" s="88"/>
      <c r="E21" s="89"/>
      <c r="F21" s="14">
        <v>222047</v>
      </c>
    </row>
    <row r="22" spans="1:6">
      <c r="A22" s="69"/>
      <c r="B22" s="70"/>
      <c r="C22" s="69"/>
      <c r="D22" s="69"/>
      <c r="E22" s="69"/>
      <c r="F22" s="69"/>
    </row>
    <row r="26" spans="1:6" ht="23.25">
      <c r="A26" s="90"/>
      <c r="B26" s="90"/>
      <c r="C26" s="90"/>
      <c r="D26" s="90"/>
      <c r="E26" s="90"/>
      <c r="F26" s="90"/>
    </row>
    <row r="27" spans="1:6" ht="23.25">
      <c r="A27" s="90"/>
      <c r="B27" s="90"/>
      <c r="C27" s="90"/>
      <c r="D27" s="90"/>
      <c r="E27" s="90"/>
      <c r="F27" s="90"/>
    </row>
  </sheetData>
  <mergeCells count="10">
    <mergeCell ref="A20:E20"/>
    <mergeCell ref="A21:E21"/>
    <mergeCell ref="A26:F26"/>
    <mergeCell ref="A27:F27"/>
    <mergeCell ref="B1:F1"/>
    <mergeCell ref="B2:F2"/>
    <mergeCell ref="B3:F3"/>
    <mergeCell ref="C17:E17"/>
    <mergeCell ref="B18:E18"/>
    <mergeCell ref="A19:E19"/>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J354"/>
  <sheetViews>
    <sheetView topLeftCell="A16" workbookViewId="0">
      <selection activeCell="D28" sqref="D28"/>
    </sheetView>
  </sheetViews>
  <sheetFormatPr defaultRowHeight="15"/>
  <cols>
    <col min="2" max="2" width="51.140625" customWidth="1"/>
    <col min="3" max="3" width="16.85546875" customWidth="1"/>
    <col min="4" max="4" width="16.140625" customWidth="1"/>
    <col min="5" max="5" width="11.28515625" customWidth="1"/>
    <col min="6" max="6" width="18" customWidth="1"/>
    <col min="7" max="7" width="0.140625" hidden="1" customWidth="1"/>
    <col min="8" max="9" width="9.140625" hidden="1" customWidth="1"/>
    <col min="10" max="10" width="1.85546875" hidden="1" customWidth="1"/>
  </cols>
  <sheetData>
    <row r="1" spans="1:10" ht="69" customHeight="1">
      <c r="A1" s="104" t="s">
        <v>25</v>
      </c>
      <c r="B1" s="104"/>
      <c r="C1" s="104"/>
      <c r="D1" s="104"/>
      <c r="E1" s="104"/>
      <c r="F1" s="104"/>
      <c r="G1" s="104"/>
      <c r="H1" s="104"/>
      <c r="I1" s="104"/>
      <c r="J1" s="104"/>
    </row>
    <row r="2" spans="1:10" ht="33" customHeight="1">
      <c r="A2" s="19"/>
      <c r="B2" s="105" t="s">
        <v>26</v>
      </c>
      <c r="C2" s="106"/>
      <c r="D2" s="106"/>
      <c r="E2" s="106"/>
      <c r="F2" s="107"/>
    </row>
    <row r="3" spans="1:10" ht="38.25" customHeight="1">
      <c r="A3" s="3" t="s">
        <v>27</v>
      </c>
      <c r="B3" s="20" t="s">
        <v>28</v>
      </c>
      <c r="C3" s="21" t="s">
        <v>29</v>
      </c>
      <c r="D3" s="22" t="s">
        <v>30</v>
      </c>
      <c r="E3" s="23" t="s">
        <v>31</v>
      </c>
      <c r="F3" s="24" t="s">
        <v>32</v>
      </c>
    </row>
    <row r="4" spans="1:10" ht="126">
      <c r="A4" s="25" t="s">
        <v>33</v>
      </c>
      <c r="B4" s="26" t="s">
        <v>34</v>
      </c>
      <c r="C4" s="27">
        <f>[3]Estimate!G7</f>
        <v>75.36</v>
      </c>
      <c r="D4" s="25" t="s">
        <v>35</v>
      </c>
      <c r="E4" s="27">
        <f>[4]Estimate!I13</f>
        <v>151.82</v>
      </c>
      <c r="F4" s="27">
        <f t="shared" ref="F4:F18" si="0">ROUND(C4*E4,2)</f>
        <v>11441.16</v>
      </c>
    </row>
    <row r="5" spans="1:10" ht="126">
      <c r="A5" s="25" t="s">
        <v>36</v>
      </c>
      <c r="B5" s="26" t="s">
        <v>37</v>
      </c>
      <c r="C5" s="27">
        <v>6.07</v>
      </c>
      <c r="D5" s="25" t="s">
        <v>35</v>
      </c>
      <c r="E5" s="27">
        <f>[4]Estimate!I18</f>
        <v>589.51</v>
      </c>
      <c r="F5" s="27">
        <f t="shared" si="0"/>
        <v>3578.33</v>
      </c>
    </row>
    <row r="6" spans="1:10" ht="94.5">
      <c r="A6" s="25" t="s">
        <v>38</v>
      </c>
      <c r="B6" s="26" t="s">
        <v>39</v>
      </c>
      <c r="C6" s="27">
        <v>10.19</v>
      </c>
      <c r="D6" s="25" t="s">
        <v>35</v>
      </c>
      <c r="E6" s="27">
        <f>[4]Estimate!I23</f>
        <v>1756.4</v>
      </c>
      <c r="F6" s="27">
        <f t="shared" si="0"/>
        <v>17897.72</v>
      </c>
    </row>
    <row r="7" spans="1:10" ht="144" customHeight="1">
      <c r="A7" s="25" t="s">
        <v>40</v>
      </c>
      <c r="B7" s="28" t="s">
        <v>41</v>
      </c>
      <c r="C7" s="27">
        <v>29.16</v>
      </c>
      <c r="D7" s="25" t="s">
        <v>35</v>
      </c>
      <c r="E7" s="27">
        <f>[4]Estimate!I30</f>
        <v>6082.45</v>
      </c>
      <c r="F7" s="27">
        <f>ROUND(C7*E7,2)</f>
        <v>177364.24</v>
      </c>
    </row>
    <row r="8" spans="1:10" ht="128.25">
      <c r="A8" s="25" t="s">
        <v>42</v>
      </c>
      <c r="B8" s="29" t="s">
        <v>43</v>
      </c>
      <c r="C8" s="27">
        <v>13.14</v>
      </c>
      <c r="D8" s="25" t="s">
        <v>35</v>
      </c>
      <c r="E8" s="27">
        <f>[4]Estimate!I35</f>
        <v>6308.87</v>
      </c>
      <c r="F8" s="27">
        <f t="shared" si="0"/>
        <v>82898.55</v>
      </c>
    </row>
    <row r="9" spans="1:10" ht="76.5" customHeight="1">
      <c r="A9" s="25" t="s">
        <v>44</v>
      </c>
      <c r="B9" s="30" t="s">
        <v>45</v>
      </c>
      <c r="C9" s="27"/>
      <c r="D9" s="25"/>
      <c r="E9" s="27"/>
      <c r="F9" s="27"/>
    </row>
    <row r="10" spans="1:10" ht="19.5" customHeight="1">
      <c r="A10" s="25" t="s">
        <v>46</v>
      </c>
      <c r="B10" s="31" t="s">
        <v>47</v>
      </c>
      <c r="C10" s="27">
        <f>[3]Estimate!G34</f>
        <v>1.1200000000000001</v>
      </c>
      <c r="D10" s="25" t="s">
        <v>48</v>
      </c>
      <c r="E10" s="27">
        <f>[4]Estimate!I40</f>
        <v>83314.02</v>
      </c>
      <c r="F10" s="27">
        <f t="shared" si="0"/>
        <v>93311.7</v>
      </c>
    </row>
    <row r="11" spans="1:10" ht="18" customHeight="1">
      <c r="A11" s="25" t="s">
        <v>49</v>
      </c>
      <c r="B11" s="31" t="s">
        <v>50</v>
      </c>
      <c r="C11" s="27">
        <f>[3]Estimate!G36</f>
        <v>1.867</v>
      </c>
      <c r="D11" s="25" t="s">
        <v>48</v>
      </c>
      <c r="E11" s="27">
        <f>[4]Estimate!I41</f>
        <v>82096.539999999994</v>
      </c>
      <c r="F11" s="27">
        <f t="shared" si="0"/>
        <v>153274.23999999999</v>
      </c>
    </row>
    <row r="12" spans="1:10" ht="18.75" customHeight="1">
      <c r="A12" s="25" t="s">
        <v>51</v>
      </c>
      <c r="B12" s="32" t="s">
        <v>52</v>
      </c>
      <c r="C12" s="27">
        <f>[3]Estimate!G39</f>
        <v>0.746</v>
      </c>
      <c r="D12" s="25" t="s">
        <v>48</v>
      </c>
      <c r="E12" s="27">
        <f>[3]Estimate!I39</f>
        <v>80879.070000000007</v>
      </c>
      <c r="F12" s="27">
        <f t="shared" si="0"/>
        <v>60335.79</v>
      </c>
    </row>
    <row r="13" spans="1:10" ht="63">
      <c r="A13" s="3" t="s">
        <v>53</v>
      </c>
      <c r="B13" s="26" t="s">
        <v>54</v>
      </c>
      <c r="C13" s="27">
        <f>[3]Estimate!G48</f>
        <v>276.64</v>
      </c>
      <c r="D13" s="25" t="s">
        <v>55</v>
      </c>
      <c r="E13" s="27">
        <f>[4]Estimate!I50</f>
        <v>194.5</v>
      </c>
      <c r="F13" s="27">
        <f t="shared" si="0"/>
        <v>53806.48</v>
      </c>
    </row>
    <row r="14" spans="1:10" ht="18">
      <c r="A14" s="25">
        <v>10</v>
      </c>
      <c r="B14" s="33" t="s">
        <v>15</v>
      </c>
      <c r="C14" s="27"/>
      <c r="D14" s="34"/>
      <c r="E14" s="27"/>
      <c r="F14" s="27"/>
    </row>
    <row r="15" spans="1:10" ht="16.5" customHeight="1">
      <c r="A15" s="25"/>
      <c r="B15" s="35" t="s">
        <v>56</v>
      </c>
      <c r="C15" s="27">
        <f>[3]Estimate!G50</f>
        <v>18.189999999999998</v>
      </c>
      <c r="D15" s="25" t="s">
        <v>35</v>
      </c>
      <c r="E15" s="27">
        <f>[4]Estimate!I52</f>
        <v>848.82</v>
      </c>
      <c r="F15" s="27">
        <f t="shared" si="0"/>
        <v>15440.04</v>
      </c>
    </row>
    <row r="16" spans="1:10" ht="15.75">
      <c r="A16" s="25"/>
      <c r="B16" s="36" t="s">
        <v>57</v>
      </c>
      <c r="C16" s="27">
        <f>[3]Estimate!G51</f>
        <v>6.07</v>
      </c>
      <c r="D16" s="25" t="s">
        <v>35</v>
      </c>
      <c r="E16" s="27">
        <f>[4]Estimate!I53</f>
        <v>328.02</v>
      </c>
      <c r="F16" s="27">
        <f t="shared" si="0"/>
        <v>1991.08</v>
      </c>
    </row>
    <row r="17" spans="1:6" ht="15.75">
      <c r="A17" s="25"/>
      <c r="B17" s="35" t="s">
        <v>58</v>
      </c>
      <c r="C17" s="27">
        <f>[3]Estimate!G52</f>
        <v>36.379999999999995</v>
      </c>
      <c r="D17" s="25" t="s">
        <v>35</v>
      </c>
      <c r="E17" s="27">
        <f>[4]Estimate!I54</f>
        <v>447.06</v>
      </c>
      <c r="F17" s="27">
        <f t="shared" si="0"/>
        <v>16264.04</v>
      </c>
    </row>
    <row r="18" spans="1:6" ht="15.75">
      <c r="A18" s="25"/>
      <c r="B18" s="35" t="s">
        <v>59</v>
      </c>
      <c r="C18" s="27">
        <f>[3]Estimate!G53</f>
        <v>10.19</v>
      </c>
      <c r="D18" s="25" t="s">
        <v>35</v>
      </c>
      <c r="E18" s="27">
        <f>[4]Estimate!I55</f>
        <v>679.66</v>
      </c>
      <c r="F18" s="27">
        <f t="shared" si="0"/>
        <v>6925.74</v>
      </c>
    </row>
    <row r="19" spans="1:6" ht="15.75">
      <c r="A19" s="25"/>
      <c r="B19" s="35" t="s">
        <v>60</v>
      </c>
      <c r="C19" s="27">
        <f>[3]Estimate!G54</f>
        <v>75.36</v>
      </c>
      <c r="D19" s="25" t="s">
        <v>35</v>
      </c>
      <c r="E19" s="27">
        <f>[4]Estimate!I56</f>
        <v>117.54</v>
      </c>
      <c r="F19" s="27">
        <f>ROUND(C19*E19,2)</f>
        <v>8857.81</v>
      </c>
    </row>
    <row r="20" spans="1:6" ht="15.75">
      <c r="A20" s="37"/>
      <c r="B20" s="38"/>
      <c r="C20" s="39"/>
      <c r="D20" s="39"/>
      <c r="E20" s="27" t="s">
        <v>20</v>
      </c>
      <c r="F20" s="40">
        <f>SUM(F4:F19)</f>
        <v>703386.92</v>
      </c>
    </row>
    <row r="21" spans="1:6">
      <c r="A21" s="37"/>
      <c r="B21" s="38"/>
      <c r="C21" s="108" t="s">
        <v>21</v>
      </c>
      <c r="D21" s="109"/>
      <c r="E21" s="110"/>
      <c r="F21" s="75">
        <f>ROUND(F20*18%,2)</f>
        <v>126609.65</v>
      </c>
    </row>
    <row r="22" spans="1:6">
      <c r="A22" s="37"/>
      <c r="B22" s="38"/>
      <c r="C22" s="108" t="s">
        <v>20</v>
      </c>
      <c r="D22" s="109"/>
      <c r="E22" s="110"/>
      <c r="F22" s="75">
        <f>F20+F21</f>
        <v>829996.57000000007</v>
      </c>
    </row>
    <row r="23" spans="1:6">
      <c r="A23" s="37"/>
      <c r="B23" s="41"/>
      <c r="C23" s="99" t="s">
        <v>22</v>
      </c>
      <c r="D23" s="99"/>
      <c r="E23" s="99"/>
      <c r="F23" s="75">
        <f>ROUND(F22*1%,2)</f>
        <v>8299.9699999999993</v>
      </c>
    </row>
    <row r="24" spans="1:6">
      <c r="A24" s="37"/>
      <c r="B24" s="41"/>
      <c r="C24" s="99" t="s">
        <v>20</v>
      </c>
      <c r="D24" s="99"/>
      <c r="E24" s="99"/>
      <c r="F24" s="75">
        <f>F22+F23</f>
        <v>838296.54</v>
      </c>
    </row>
    <row r="25" spans="1:6">
      <c r="A25" s="37"/>
      <c r="B25" s="42"/>
      <c r="C25" s="99" t="s">
        <v>61</v>
      </c>
      <c r="D25" s="99"/>
      <c r="E25" s="99"/>
      <c r="F25" s="75">
        <v>838297</v>
      </c>
    </row>
    <row r="26" spans="1:6">
      <c r="A26" s="100"/>
      <c r="B26" s="101"/>
    </row>
    <row r="27" spans="1:6">
      <c r="A27" s="102"/>
      <c r="B27" s="103"/>
    </row>
    <row r="28" spans="1:6">
      <c r="A28" s="102"/>
      <c r="B28" s="103"/>
    </row>
    <row r="29" spans="1:6">
      <c r="A29" s="102"/>
      <c r="B29" s="103"/>
    </row>
    <row r="30" spans="1:6">
      <c r="A30" s="102"/>
      <c r="B30" s="103"/>
    </row>
    <row r="31" spans="1:6">
      <c r="A31" s="102"/>
      <c r="B31" s="103"/>
    </row>
    <row r="32" spans="1:6">
      <c r="A32" s="102"/>
      <c r="B32" s="103"/>
    </row>
    <row r="33" spans="1:2">
      <c r="A33" s="102"/>
      <c r="B33" s="103"/>
    </row>
    <row r="34" spans="1:2">
      <c r="A34" s="102"/>
      <c r="B34" s="103"/>
    </row>
    <row r="35" spans="1:2">
      <c r="A35" s="102"/>
      <c r="B35" s="103"/>
    </row>
    <row r="36" spans="1:2">
      <c r="A36" s="102"/>
      <c r="B36" s="103"/>
    </row>
    <row r="37" spans="1:2">
      <c r="A37" s="102"/>
      <c r="B37" s="103"/>
    </row>
    <row r="38" spans="1:2">
      <c r="A38" s="102"/>
      <c r="B38" s="103"/>
    </row>
    <row r="39" spans="1:2">
      <c r="A39" s="102"/>
      <c r="B39" s="103"/>
    </row>
    <row r="40" spans="1:2">
      <c r="A40" s="102"/>
      <c r="B40" s="103"/>
    </row>
    <row r="41" spans="1:2">
      <c r="A41" s="102"/>
      <c r="B41" s="103"/>
    </row>
    <row r="42" spans="1:2">
      <c r="A42" s="102"/>
      <c r="B42" s="103"/>
    </row>
    <row r="43" spans="1:2">
      <c r="A43" s="102"/>
      <c r="B43" s="103"/>
    </row>
    <row r="44" spans="1:2">
      <c r="A44" s="102"/>
      <c r="B44" s="103"/>
    </row>
    <row r="45" spans="1:2">
      <c r="A45" s="102"/>
      <c r="B45" s="103"/>
    </row>
    <row r="46" spans="1:2">
      <c r="A46" s="102"/>
      <c r="B46" s="103"/>
    </row>
    <row r="47" spans="1:2">
      <c r="A47" s="102"/>
      <c r="B47" s="103"/>
    </row>
    <row r="48" spans="1:2">
      <c r="A48" s="102"/>
      <c r="B48" s="103"/>
    </row>
    <row r="49" spans="1:2">
      <c r="A49" s="102"/>
      <c r="B49" s="103"/>
    </row>
    <row r="50" spans="1:2">
      <c r="A50" s="102"/>
      <c r="B50" s="103"/>
    </row>
    <row r="51" spans="1:2">
      <c r="A51" s="102"/>
      <c r="B51" s="103"/>
    </row>
    <row r="52" spans="1:2">
      <c r="A52" s="102"/>
      <c r="B52" s="103"/>
    </row>
    <row r="53" spans="1:2">
      <c r="A53" s="102"/>
      <c r="B53" s="103"/>
    </row>
    <row r="54" spans="1:2">
      <c r="A54" s="102"/>
      <c r="B54" s="103"/>
    </row>
    <row r="55" spans="1:2">
      <c r="A55" s="102"/>
      <c r="B55" s="103"/>
    </row>
    <row r="56" spans="1:2">
      <c r="A56" s="102"/>
      <c r="B56" s="103"/>
    </row>
    <row r="57" spans="1:2">
      <c r="A57" s="102"/>
      <c r="B57" s="103"/>
    </row>
    <row r="58" spans="1:2">
      <c r="A58" s="102"/>
      <c r="B58" s="103"/>
    </row>
    <row r="59" spans="1:2">
      <c r="A59" s="102"/>
      <c r="B59" s="103"/>
    </row>
    <row r="60" spans="1:2">
      <c r="A60" s="102"/>
      <c r="B60" s="103"/>
    </row>
    <row r="61" spans="1:2">
      <c r="A61" s="102"/>
      <c r="B61" s="103"/>
    </row>
    <row r="62" spans="1:2">
      <c r="A62" s="102"/>
      <c r="B62" s="103"/>
    </row>
    <row r="63" spans="1:2">
      <c r="A63" s="102"/>
      <c r="B63" s="103"/>
    </row>
    <row r="64" spans="1:2">
      <c r="A64" s="102"/>
      <c r="B64" s="103"/>
    </row>
    <row r="65" spans="1:2">
      <c r="A65" s="102"/>
      <c r="B65" s="103"/>
    </row>
    <row r="66" spans="1:2">
      <c r="A66" s="102"/>
      <c r="B66" s="103"/>
    </row>
    <row r="67" spans="1:2">
      <c r="A67" s="102"/>
      <c r="B67" s="103"/>
    </row>
    <row r="68" spans="1:2">
      <c r="A68" s="102"/>
      <c r="B68" s="103"/>
    </row>
    <row r="69" spans="1:2">
      <c r="A69" s="102"/>
      <c r="B69" s="103"/>
    </row>
    <row r="70" spans="1:2">
      <c r="A70" s="102"/>
      <c r="B70" s="103"/>
    </row>
    <row r="71" spans="1:2">
      <c r="A71" s="102"/>
      <c r="B71" s="103"/>
    </row>
    <row r="72" spans="1:2">
      <c r="A72" s="102"/>
      <c r="B72" s="103"/>
    </row>
    <row r="73" spans="1:2">
      <c r="A73" s="102"/>
      <c r="B73" s="103"/>
    </row>
    <row r="74" spans="1:2">
      <c r="A74" s="102"/>
      <c r="B74" s="103"/>
    </row>
    <row r="75" spans="1:2">
      <c r="A75" s="102"/>
      <c r="B75" s="103"/>
    </row>
    <row r="76" spans="1:2">
      <c r="A76" s="102"/>
      <c r="B76" s="103"/>
    </row>
    <row r="77" spans="1:2">
      <c r="A77" s="102"/>
      <c r="B77" s="103"/>
    </row>
    <row r="78" spans="1:2">
      <c r="A78" s="102"/>
      <c r="B78" s="103"/>
    </row>
    <row r="79" spans="1:2">
      <c r="A79" s="102"/>
      <c r="B79" s="103"/>
    </row>
    <row r="80" spans="1:2">
      <c r="A80" s="102"/>
      <c r="B80" s="103"/>
    </row>
    <row r="81" spans="1:2">
      <c r="A81" s="102"/>
      <c r="B81" s="103"/>
    </row>
    <row r="82" spans="1:2">
      <c r="A82" s="102"/>
      <c r="B82" s="103"/>
    </row>
    <row r="83" spans="1:2">
      <c r="A83" s="102"/>
      <c r="B83" s="103"/>
    </row>
    <row r="84" spans="1:2">
      <c r="A84" s="102"/>
      <c r="B84" s="103"/>
    </row>
    <row r="85" spans="1:2">
      <c r="A85" s="102"/>
      <c r="B85" s="103"/>
    </row>
    <row r="86" spans="1:2">
      <c r="A86" s="102"/>
      <c r="B86" s="103"/>
    </row>
    <row r="87" spans="1:2">
      <c r="A87" s="102"/>
      <c r="B87" s="103"/>
    </row>
    <row r="88" spans="1:2">
      <c r="A88" s="102"/>
      <c r="B88" s="103"/>
    </row>
    <row r="89" spans="1:2">
      <c r="A89" s="102"/>
      <c r="B89" s="103"/>
    </row>
    <row r="90" spans="1:2">
      <c r="A90" s="102"/>
      <c r="B90" s="103"/>
    </row>
    <row r="91" spans="1:2">
      <c r="A91" s="102"/>
      <c r="B91" s="103"/>
    </row>
    <row r="92" spans="1:2">
      <c r="A92" s="102"/>
      <c r="B92" s="103"/>
    </row>
    <row r="93" spans="1:2">
      <c r="A93" s="102"/>
      <c r="B93" s="103"/>
    </row>
    <row r="94" spans="1:2">
      <c r="A94" s="102"/>
      <c r="B94" s="103"/>
    </row>
    <row r="95" spans="1:2">
      <c r="A95" s="102"/>
      <c r="B95" s="103"/>
    </row>
    <row r="96" spans="1:2">
      <c r="A96" s="102"/>
      <c r="B96" s="103"/>
    </row>
    <row r="97" spans="1:2">
      <c r="A97" s="102"/>
      <c r="B97" s="103"/>
    </row>
    <row r="98" spans="1:2">
      <c r="A98" s="102"/>
      <c r="B98" s="103"/>
    </row>
    <row r="99" spans="1:2">
      <c r="A99" s="102"/>
      <c r="B99" s="103"/>
    </row>
    <row r="100" spans="1:2">
      <c r="A100" s="102"/>
      <c r="B100" s="103"/>
    </row>
    <row r="101" spans="1:2">
      <c r="A101" s="102"/>
      <c r="B101" s="103"/>
    </row>
    <row r="102" spans="1:2">
      <c r="A102" s="102"/>
      <c r="B102" s="103"/>
    </row>
    <row r="103" spans="1:2">
      <c r="A103" s="102"/>
      <c r="B103" s="103"/>
    </row>
    <row r="104" spans="1:2">
      <c r="A104" s="102"/>
      <c r="B104" s="103"/>
    </row>
    <row r="105" spans="1:2">
      <c r="A105" s="102"/>
      <c r="B105" s="103"/>
    </row>
    <row r="106" spans="1:2">
      <c r="A106" s="102"/>
      <c r="B106" s="103"/>
    </row>
    <row r="107" spans="1:2">
      <c r="A107" s="102"/>
      <c r="B107" s="103"/>
    </row>
    <row r="108" spans="1:2">
      <c r="A108" s="102"/>
      <c r="B108" s="103"/>
    </row>
    <row r="109" spans="1:2">
      <c r="A109" s="102"/>
      <c r="B109" s="103"/>
    </row>
    <row r="110" spans="1:2">
      <c r="A110" s="102"/>
      <c r="B110" s="103"/>
    </row>
    <row r="111" spans="1:2">
      <c r="A111" s="102"/>
      <c r="B111" s="103"/>
    </row>
    <row r="112" spans="1:2">
      <c r="A112" s="102"/>
      <c r="B112" s="103"/>
    </row>
    <row r="113" spans="1:2">
      <c r="A113" s="102"/>
      <c r="B113" s="103"/>
    </row>
    <row r="114" spans="1:2">
      <c r="A114" s="102"/>
      <c r="B114" s="103"/>
    </row>
    <row r="115" spans="1:2">
      <c r="A115" s="102"/>
      <c r="B115" s="103"/>
    </row>
    <row r="116" spans="1:2">
      <c r="A116" s="102"/>
      <c r="B116" s="103"/>
    </row>
    <row r="117" spans="1:2">
      <c r="A117" s="102"/>
      <c r="B117" s="103"/>
    </row>
    <row r="118" spans="1:2">
      <c r="A118" s="102"/>
      <c r="B118" s="103"/>
    </row>
    <row r="119" spans="1:2">
      <c r="A119" s="102"/>
      <c r="B119" s="103"/>
    </row>
    <row r="120" spans="1:2">
      <c r="A120" s="102"/>
      <c r="B120" s="103"/>
    </row>
    <row r="121" spans="1:2">
      <c r="A121" s="102"/>
      <c r="B121" s="103"/>
    </row>
    <row r="122" spans="1:2">
      <c r="A122" s="102"/>
      <c r="B122" s="103"/>
    </row>
    <row r="123" spans="1:2">
      <c r="A123" s="102"/>
      <c r="B123" s="103"/>
    </row>
    <row r="124" spans="1:2">
      <c r="A124" s="102"/>
      <c r="B124" s="103"/>
    </row>
    <row r="125" spans="1:2">
      <c r="A125" s="102"/>
      <c r="B125" s="103"/>
    </row>
    <row r="126" spans="1:2">
      <c r="A126" s="102"/>
      <c r="B126" s="103"/>
    </row>
    <row r="127" spans="1:2">
      <c r="A127" s="102"/>
      <c r="B127" s="103"/>
    </row>
    <row r="128" spans="1:2">
      <c r="A128" s="102"/>
      <c r="B128" s="103"/>
    </row>
    <row r="129" spans="1:2">
      <c r="A129" s="102"/>
      <c r="B129" s="103"/>
    </row>
    <row r="130" spans="1:2">
      <c r="A130" s="102"/>
      <c r="B130" s="103"/>
    </row>
    <row r="131" spans="1:2">
      <c r="A131" s="102"/>
      <c r="B131" s="103"/>
    </row>
    <row r="132" spans="1:2">
      <c r="A132" s="102"/>
      <c r="B132" s="103"/>
    </row>
    <row r="133" spans="1:2">
      <c r="A133" s="102"/>
      <c r="B133" s="103"/>
    </row>
    <row r="134" spans="1:2">
      <c r="A134" s="102"/>
      <c r="B134" s="103"/>
    </row>
    <row r="135" spans="1:2">
      <c r="A135" s="102"/>
      <c r="B135" s="103"/>
    </row>
    <row r="136" spans="1:2">
      <c r="A136" s="102"/>
      <c r="B136" s="103"/>
    </row>
    <row r="137" spans="1:2">
      <c r="A137" s="102"/>
      <c r="B137" s="103"/>
    </row>
    <row r="138" spans="1:2">
      <c r="A138" s="102"/>
      <c r="B138" s="103"/>
    </row>
    <row r="139" spans="1:2">
      <c r="A139" s="102"/>
      <c r="B139" s="103"/>
    </row>
    <row r="140" spans="1:2">
      <c r="A140" s="102"/>
      <c r="B140" s="103"/>
    </row>
    <row r="141" spans="1:2">
      <c r="A141" s="102"/>
      <c r="B141" s="103"/>
    </row>
    <row r="142" spans="1:2">
      <c r="A142" s="102"/>
      <c r="B142" s="103"/>
    </row>
    <row r="143" spans="1:2">
      <c r="A143" s="102"/>
      <c r="B143" s="103"/>
    </row>
    <row r="144" spans="1:2">
      <c r="A144" s="102"/>
      <c r="B144" s="103"/>
    </row>
    <row r="145" spans="1:2">
      <c r="A145" s="102"/>
      <c r="B145" s="103"/>
    </row>
    <row r="146" spans="1:2">
      <c r="A146" s="102"/>
      <c r="B146" s="103"/>
    </row>
    <row r="147" spans="1:2">
      <c r="A147" s="102"/>
      <c r="B147" s="103"/>
    </row>
    <row r="148" spans="1:2">
      <c r="A148" s="102"/>
      <c r="B148" s="103"/>
    </row>
    <row r="149" spans="1:2">
      <c r="A149" s="102"/>
      <c r="B149" s="103"/>
    </row>
    <row r="150" spans="1:2">
      <c r="A150" s="102"/>
      <c r="B150" s="103"/>
    </row>
    <row r="151" spans="1:2">
      <c r="A151" s="102"/>
      <c r="B151" s="103"/>
    </row>
    <row r="152" spans="1:2">
      <c r="A152" s="102"/>
      <c r="B152" s="103"/>
    </row>
    <row r="153" spans="1:2">
      <c r="A153" s="102"/>
      <c r="B153" s="103"/>
    </row>
    <row r="154" spans="1:2">
      <c r="A154" s="102"/>
      <c r="B154" s="103"/>
    </row>
    <row r="155" spans="1:2">
      <c r="A155" s="102"/>
      <c r="B155" s="103"/>
    </row>
    <row r="156" spans="1:2">
      <c r="A156" s="102"/>
      <c r="B156" s="103"/>
    </row>
    <row r="157" spans="1:2">
      <c r="A157" s="102"/>
      <c r="B157" s="103"/>
    </row>
    <row r="158" spans="1:2">
      <c r="A158" s="102"/>
      <c r="B158" s="103"/>
    </row>
    <row r="159" spans="1:2">
      <c r="A159" s="102"/>
      <c r="B159" s="103"/>
    </row>
    <row r="160" spans="1:2">
      <c r="A160" s="102"/>
      <c r="B160" s="103"/>
    </row>
    <row r="161" spans="1:2">
      <c r="A161" s="102"/>
      <c r="B161" s="103"/>
    </row>
    <row r="162" spans="1:2">
      <c r="A162" s="102"/>
      <c r="B162" s="103"/>
    </row>
    <row r="163" spans="1:2">
      <c r="A163" s="102"/>
      <c r="B163" s="103"/>
    </row>
    <row r="164" spans="1:2">
      <c r="A164" s="102"/>
      <c r="B164" s="103"/>
    </row>
    <row r="165" spans="1:2">
      <c r="A165" s="102"/>
      <c r="B165" s="103"/>
    </row>
    <row r="166" spans="1:2">
      <c r="A166" s="102"/>
      <c r="B166" s="103"/>
    </row>
    <row r="167" spans="1:2">
      <c r="A167" s="102"/>
      <c r="B167" s="103"/>
    </row>
    <row r="168" spans="1:2">
      <c r="A168" s="102"/>
      <c r="B168" s="103"/>
    </row>
    <row r="169" spans="1:2">
      <c r="A169" s="102"/>
      <c r="B169" s="103"/>
    </row>
    <row r="170" spans="1:2">
      <c r="A170" s="102"/>
      <c r="B170" s="103"/>
    </row>
    <row r="171" spans="1:2">
      <c r="A171" s="102"/>
      <c r="B171" s="103"/>
    </row>
    <row r="172" spans="1:2">
      <c r="A172" s="102"/>
      <c r="B172" s="103"/>
    </row>
    <row r="173" spans="1:2">
      <c r="A173" s="102"/>
      <c r="B173" s="103"/>
    </row>
    <row r="174" spans="1:2">
      <c r="A174" s="102"/>
      <c r="B174" s="103"/>
    </row>
    <row r="175" spans="1:2">
      <c r="A175" s="102"/>
      <c r="B175" s="103"/>
    </row>
    <row r="176" spans="1:2">
      <c r="A176" s="102"/>
      <c r="B176" s="103"/>
    </row>
    <row r="177" spans="1:2">
      <c r="A177" s="102"/>
      <c r="B177" s="103"/>
    </row>
    <row r="178" spans="1:2">
      <c r="A178" s="102"/>
      <c r="B178" s="103"/>
    </row>
    <row r="179" spans="1:2">
      <c r="A179" s="102"/>
      <c r="B179" s="103"/>
    </row>
    <row r="180" spans="1:2">
      <c r="A180" s="102"/>
      <c r="B180" s="103"/>
    </row>
    <row r="181" spans="1:2">
      <c r="A181" s="102"/>
      <c r="B181" s="103"/>
    </row>
    <row r="182" spans="1:2">
      <c r="A182" s="102"/>
      <c r="B182" s="103"/>
    </row>
    <row r="183" spans="1:2">
      <c r="A183" s="102"/>
      <c r="B183" s="103"/>
    </row>
    <row r="184" spans="1:2">
      <c r="A184" s="102"/>
      <c r="B184" s="103"/>
    </row>
    <row r="185" spans="1:2">
      <c r="A185" s="102"/>
      <c r="B185" s="103"/>
    </row>
    <row r="186" spans="1:2">
      <c r="A186" s="102"/>
      <c r="B186" s="103"/>
    </row>
    <row r="187" spans="1:2">
      <c r="A187" s="102"/>
      <c r="B187" s="103"/>
    </row>
    <row r="188" spans="1:2">
      <c r="A188" s="102"/>
      <c r="B188" s="103"/>
    </row>
    <row r="189" spans="1:2">
      <c r="A189" s="102"/>
      <c r="B189" s="103"/>
    </row>
    <row r="190" spans="1:2">
      <c r="A190" s="102"/>
      <c r="B190" s="103"/>
    </row>
    <row r="191" spans="1:2">
      <c r="A191" s="102"/>
      <c r="B191" s="103"/>
    </row>
    <row r="192" spans="1:2">
      <c r="A192" s="102"/>
      <c r="B192" s="103"/>
    </row>
    <row r="193" spans="1:2">
      <c r="A193" s="102"/>
      <c r="B193" s="103"/>
    </row>
    <row r="194" spans="1:2">
      <c r="A194" s="102"/>
      <c r="B194" s="103"/>
    </row>
    <row r="195" spans="1:2">
      <c r="A195" s="102"/>
      <c r="B195" s="103"/>
    </row>
    <row r="196" spans="1:2">
      <c r="A196" s="102"/>
      <c r="B196" s="103"/>
    </row>
    <row r="197" spans="1:2">
      <c r="A197" s="102"/>
      <c r="B197" s="103"/>
    </row>
    <row r="198" spans="1:2">
      <c r="A198" s="102"/>
      <c r="B198" s="103"/>
    </row>
    <row r="199" spans="1:2">
      <c r="A199" s="102"/>
      <c r="B199" s="103"/>
    </row>
    <row r="200" spans="1:2">
      <c r="A200" s="102"/>
      <c r="B200" s="103"/>
    </row>
    <row r="201" spans="1:2">
      <c r="A201" s="102"/>
      <c r="B201" s="103"/>
    </row>
    <row r="202" spans="1:2">
      <c r="A202" s="102"/>
      <c r="B202" s="103"/>
    </row>
    <row r="203" spans="1:2">
      <c r="A203" s="102"/>
      <c r="B203" s="103"/>
    </row>
    <row r="204" spans="1:2">
      <c r="A204" s="102"/>
      <c r="B204" s="103"/>
    </row>
    <row r="205" spans="1:2">
      <c r="A205" s="102"/>
      <c r="B205" s="103"/>
    </row>
    <row r="206" spans="1:2">
      <c r="A206" s="102"/>
      <c r="B206" s="103"/>
    </row>
    <row r="207" spans="1:2">
      <c r="A207" s="102"/>
      <c r="B207" s="103"/>
    </row>
    <row r="208" spans="1:2">
      <c r="A208" s="102"/>
      <c r="B208" s="103"/>
    </row>
    <row r="209" spans="1:2">
      <c r="A209" s="102"/>
      <c r="B209" s="103"/>
    </row>
    <row r="210" spans="1:2">
      <c r="A210" s="102"/>
      <c r="B210" s="103"/>
    </row>
    <row r="211" spans="1:2">
      <c r="A211" s="102"/>
      <c r="B211" s="103"/>
    </row>
    <row r="212" spans="1:2">
      <c r="A212" s="102"/>
      <c r="B212" s="103"/>
    </row>
    <row r="213" spans="1:2">
      <c r="A213" s="102"/>
      <c r="B213" s="103"/>
    </row>
    <row r="214" spans="1:2">
      <c r="A214" s="102"/>
      <c r="B214" s="103"/>
    </row>
    <row r="215" spans="1:2">
      <c r="A215" s="102"/>
      <c r="B215" s="103"/>
    </row>
    <row r="216" spans="1:2">
      <c r="A216" s="102"/>
      <c r="B216" s="103"/>
    </row>
    <row r="217" spans="1:2">
      <c r="A217" s="102"/>
      <c r="B217" s="103"/>
    </row>
    <row r="218" spans="1:2">
      <c r="A218" s="102"/>
      <c r="B218" s="103"/>
    </row>
    <row r="219" spans="1:2">
      <c r="A219" s="102"/>
      <c r="B219" s="103"/>
    </row>
    <row r="220" spans="1:2">
      <c r="A220" s="102"/>
      <c r="B220" s="103"/>
    </row>
    <row r="221" spans="1:2">
      <c r="A221" s="102"/>
      <c r="B221" s="103"/>
    </row>
    <row r="222" spans="1:2">
      <c r="A222" s="102"/>
      <c r="B222" s="103"/>
    </row>
    <row r="223" spans="1:2">
      <c r="A223" s="102"/>
      <c r="B223" s="103"/>
    </row>
    <row r="224" spans="1:2">
      <c r="A224" s="102"/>
      <c r="B224" s="103"/>
    </row>
    <row r="225" spans="1:2">
      <c r="A225" s="102"/>
      <c r="B225" s="103"/>
    </row>
    <row r="226" spans="1:2">
      <c r="A226" s="102"/>
      <c r="B226" s="103"/>
    </row>
    <row r="227" spans="1:2">
      <c r="A227" s="102"/>
      <c r="B227" s="103"/>
    </row>
    <row r="228" spans="1:2">
      <c r="A228" s="102"/>
      <c r="B228" s="103"/>
    </row>
    <row r="229" spans="1:2">
      <c r="A229" s="102"/>
      <c r="B229" s="103"/>
    </row>
    <row r="230" spans="1:2">
      <c r="A230" s="102"/>
      <c r="B230" s="103"/>
    </row>
    <row r="231" spans="1:2">
      <c r="A231" s="102"/>
      <c r="B231" s="103"/>
    </row>
    <row r="232" spans="1:2">
      <c r="A232" s="102"/>
      <c r="B232" s="103"/>
    </row>
    <row r="233" spans="1:2">
      <c r="A233" s="102"/>
      <c r="B233" s="103"/>
    </row>
    <row r="234" spans="1:2">
      <c r="A234" s="102"/>
      <c r="B234" s="103"/>
    </row>
    <row r="235" spans="1:2">
      <c r="A235" s="102"/>
      <c r="B235" s="103"/>
    </row>
    <row r="236" spans="1:2">
      <c r="A236" s="102"/>
      <c r="B236" s="103"/>
    </row>
    <row r="237" spans="1:2">
      <c r="A237" s="102"/>
      <c r="B237" s="103"/>
    </row>
    <row r="238" spans="1:2">
      <c r="A238" s="102"/>
      <c r="B238" s="103"/>
    </row>
    <row r="239" spans="1:2">
      <c r="A239" s="102"/>
      <c r="B239" s="103"/>
    </row>
    <row r="240" spans="1:2">
      <c r="A240" s="102"/>
      <c r="B240" s="103"/>
    </row>
    <row r="241" spans="1:2">
      <c r="A241" s="102"/>
      <c r="B241" s="103"/>
    </row>
    <row r="242" spans="1:2">
      <c r="A242" s="102"/>
      <c r="B242" s="103"/>
    </row>
    <row r="243" spans="1:2">
      <c r="A243" s="102"/>
      <c r="B243" s="103"/>
    </row>
    <row r="244" spans="1:2">
      <c r="A244" s="102"/>
      <c r="B244" s="103"/>
    </row>
    <row r="245" spans="1:2">
      <c r="A245" s="102"/>
      <c r="B245" s="103"/>
    </row>
    <row r="246" spans="1:2">
      <c r="A246" s="102"/>
      <c r="B246" s="103"/>
    </row>
    <row r="247" spans="1:2">
      <c r="A247" s="102"/>
      <c r="B247" s="103"/>
    </row>
    <row r="248" spans="1:2">
      <c r="A248" s="102"/>
      <c r="B248" s="103"/>
    </row>
    <row r="249" spans="1:2">
      <c r="A249" s="102"/>
      <c r="B249" s="103"/>
    </row>
    <row r="250" spans="1:2">
      <c r="A250" s="102"/>
      <c r="B250" s="103"/>
    </row>
    <row r="251" spans="1:2">
      <c r="A251" s="102"/>
      <c r="B251" s="103"/>
    </row>
    <row r="252" spans="1:2">
      <c r="A252" s="102"/>
      <c r="B252" s="103"/>
    </row>
    <row r="253" spans="1:2">
      <c r="A253" s="102"/>
      <c r="B253" s="103"/>
    </row>
    <row r="254" spans="1:2">
      <c r="A254" s="102"/>
      <c r="B254" s="103"/>
    </row>
    <row r="255" spans="1:2">
      <c r="A255" s="102"/>
      <c r="B255" s="103"/>
    </row>
    <row r="256" spans="1:2">
      <c r="A256" s="102"/>
      <c r="B256" s="103"/>
    </row>
    <row r="257" spans="1:2">
      <c r="A257" s="102"/>
      <c r="B257" s="103"/>
    </row>
    <row r="258" spans="1:2">
      <c r="A258" s="102"/>
      <c r="B258" s="103"/>
    </row>
    <row r="259" spans="1:2">
      <c r="A259" s="102"/>
      <c r="B259" s="103"/>
    </row>
    <row r="260" spans="1:2">
      <c r="A260" s="102"/>
      <c r="B260" s="103"/>
    </row>
    <row r="261" spans="1:2">
      <c r="A261" s="102"/>
      <c r="B261" s="103"/>
    </row>
    <row r="262" spans="1:2">
      <c r="A262" s="102"/>
      <c r="B262" s="103"/>
    </row>
    <row r="263" spans="1:2">
      <c r="A263" s="102"/>
      <c r="B263" s="103"/>
    </row>
    <row r="264" spans="1:2">
      <c r="A264" s="102"/>
      <c r="B264" s="103"/>
    </row>
    <row r="265" spans="1:2">
      <c r="A265" s="102"/>
      <c r="B265" s="103"/>
    </row>
    <row r="266" spans="1:2">
      <c r="A266" s="102"/>
      <c r="B266" s="103"/>
    </row>
    <row r="267" spans="1:2">
      <c r="A267" s="102"/>
      <c r="B267" s="103"/>
    </row>
    <row r="268" spans="1:2">
      <c r="A268" s="102"/>
      <c r="B268" s="103"/>
    </row>
    <row r="269" spans="1:2">
      <c r="A269" s="102"/>
      <c r="B269" s="103"/>
    </row>
    <row r="270" spans="1:2">
      <c r="A270" s="102"/>
      <c r="B270" s="103"/>
    </row>
    <row r="271" spans="1:2">
      <c r="A271" s="102"/>
      <c r="B271" s="103"/>
    </row>
    <row r="272" spans="1:2">
      <c r="A272" s="102"/>
      <c r="B272" s="103"/>
    </row>
    <row r="273" spans="1:2">
      <c r="A273" s="102"/>
      <c r="B273" s="103"/>
    </row>
    <row r="274" spans="1:2">
      <c r="A274" s="102"/>
      <c r="B274" s="103"/>
    </row>
    <row r="275" spans="1:2">
      <c r="A275" s="102"/>
      <c r="B275" s="103"/>
    </row>
    <row r="276" spans="1:2">
      <c r="A276" s="102"/>
      <c r="B276" s="103"/>
    </row>
    <row r="277" spans="1:2">
      <c r="A277" s="102"/>
      <c r="B277" s="103"/>
    </row>
    <row r="278" spans="1:2">
      <c r="A278" s="102"/>
      <c r="B278" s="103"/>
    </row>
    <row r="279" spans="1:2">
      <c r="A279" s="102"/>
      <c r="B279" s="103"/>
    </row>
    <row r="280" spans="1:2">
      <c r="A280" s="102"/>
      <c r="B280" s="103"/>
    </row>
    <row r="281" spans="1:2">
      <c r="A281" s="102"/>
      <c r="B281" s="103"/>
    </row>
    <row r="282" spans="1:2">
      <c r="A282" s="102"/>
      <c r="B282" s="103"/>
    </row>
    <row r="283" spans="1:2">
      <c r="A283" s="102"/>
      <c r="B283" s="103"/>
    </row>
    <row r="284" spans="1:2">
      <c r="A284" s="102"/>
      <c r="B284" s="103"/>
    </row>
    <row r="285" spans="1:2">
      <c r="A285" s="102"/>
      <c r="B285" s="103"/>
    </row>
    <row r="286" spans="1:2">
      <c r="A286" s="102"/>
      <c r="B286" s="103"/>
    </row>
    <row r="287" spans="1:2">
      <c r="A287" s="102"/>
      <c r="B287" s="103"/>
    </row>
    <row r="288" spans="1:2">
      <c r="A288" s="102"/>
      <c r="B288" s="103"/>
    </row>
    <row r="289" spans="1:2">
      <c r="A289" s="102"/>
      <c r="B289" s="103"/>
    </row>
    <row r="290" spans="1:2">
      <c r="A290" s="102"/>
      <c r="B290" s="103"/>
    </row>
    <row r="291" spans="1:2">
      <c r="A291" s="102"/>
      <c r="B291" s="103"/>
    </row>
    <row r="292" spans="1:2">
      <c r="A292" s="102"/>
      <c r="B292" s="103"/>
    </row>
    <row r="293" spans="1:2">
      <c r="A293" s="102"/>
      <c r="B293" s="103"/>
    </row>
    <row r="294" spans="1:2">
      <c r="A294" s="102"/>
      <c r="B294" s="103"/>
    </row>
    <row r="295" spans="1:2">
      <c r="A295" s="102"/>
      <c r="B295" s="103"/>
    </row>
    <row r="296" spans="1:2">
      <c r="A296" s="102"/>
      <c r="B296" s="103"/>
    </row>
    <row r="297" spans="1:2">
      <c r="A297" s="102"/>
      <c r="B297" s="103"/>
    </row>
    <row r="298" spans="1:2">
      <c r="A298" s="102"/>
      <c r="B298" s="103"/>
    </row>
    <row r="299" spans="1:2">
      <c r="A299" s="102"/>
      <c r="B299" s="103"/>
    </row>
    <row r="300" spans="1:2">
      <c r="A300" s="102"/>
      <c r="B300" s="103"/>
    </row>
    <row r="301" spans="1:2">
      <c r="A301" s="102"/>
      <c r="B301" s="103"/>
    </row>
    <row r="302" spans="1:2">
      <c r="A302" s="102"/>
      <c r="B302" s="103"/>
    </row>
    <row r="303" spans="1:2">
      <c r="A303" s="102"/>
      <c r="B303" s="103"/>
    </row>
    <row r="304" spans="1:2">
      <c r="A304" s="102"/>
      <c r="B304" s="103"/>
    </row>
    <row r="305" spans="1:2">
      <c r="A305" s="102"/>
      <c r="B305" s="103"/>
    </row>
    <row r="306" spans="1:2">
      <c r="A306" s="102"/>
      <c r="B306" s="103"/>
    </row>
    <row r="307" spans="1:2">
      <c r="A307" s="102"/>
      <c r="B307" s="103"/>
    </row>
    <row r="308" spans="1:2">
      <c r="A308" s="102"/>
      <c r="B308" s="103"/>
    </row>
    <row r="309" spans="1:2">
      <c r="A309" s="102"/>
      <c r="B309" s="103"/>
    </row>
    <row r="310" spans="1:2">
      <c r="A310" s="102"/>
      <c r="B310" s="103"/>
    </row>
    <row r="311" spans="1:2">
      <c r="A311" s="102"/>
      <c r="B311" s="103"/>
    </row>
    <row r="312" spans="1:2">
      <c r="A312" s="102"/>
      <c r="B312" s="103"/>
    </row>
    <row r="313" spans="1:2">
      <c r="A313" s="102"/>
      <c r="B313" s="103"/>
    </row>
    <row r="314" spans="1:2">
      <c r="A314" s="102"/>
      <c r="B314" s="103"/>
    </row>
    <row r="315" spans="1:2">
      <c r="A315" s="102"/>
      <c r="B315" s="103"/>
    </row>
    <row r="316" spans="1:2">
      <c r="A316" s="102"/>
      <c r="B316" s="103"/>
    </row>
    <row r="317" spans="1:2">
      <c r="A317" s="102"/>
      <c r="B317" s="103"/>
    </row>
    <row r="318" spans="1:2">
      <c r="A318" s="102"/>
      <c r="B318" s="103"/>
    </row>
    <row r="319" spans="1:2">
      <c r="A319" s="102"/>
      <c r="B319" s="103"/>
    </row>
    <row r="320" spans="1:2">
      <c r="A320" s="102"/>
      <c r="B320" s="103"/>
    </row>
    <row r="321" spans="1:2">
      <c r="A321" s="102"/>
      <c r="B321" s="103"/>
    </row>
    <row r="322" spans="1:2">
      <c r="A322" s="102"/>
      <c r="B322" s="103"/>
    </row>
    <row r="323" spans="1:2">
      <c r="A323" s="102"/>
      <c r="B323" s="103"/>
    </row>
    <row r="324" spans="1:2">
      <c r="A324" s="102"/>
      <c r="B324" s="103"/>
    </row>
    <row r="325" spans="1:2">
      <c r="A325" s="102"/>
      <c r="B325" s="103"/>
    </row>
    <row r="326" spans="1:2">
      <c r="A326" s="102"/>
      <c r="B326" s="103"/>
    </row>
    <row r="327" spans="1:2">
      <c r="A327" s="102"/>
      <c r="B327" s="103"/>
    </row>
    <row r="328" spans="1:2">
      <c r="A328" s="102"/>
      <c r="B328" s="103"/>
    </row>
    <row r="329" spans="1:2">
      <c r="A329" s="102"/>
      <c r="B329" s="103"/>
    </row>
    <row r="330" spans="1:2">
      <c r="A330" s="102"/>
      <c r="B330" s="103"/>
    </row>
    <row r="331" spans="1:2">
      <c r="A331" s="102"/>
      <c r="B331" s="103"/>
    </row>
    <row r="332" spans="1:2">
      <c r="A332" s="102"/>
      <c r="B332" s="103"/>
    </row>
    <row r="333" spans="1:2">
      <c r="A333" s="102"/>
      <c r="B333" s="103"/>
    </row>
    <row r="334" spans="1:2">
      <c r="A334" s="102"/>
      <c r="B334" s="103"/>
    </row>
    <row r="335" spans="1:2">
      <c r="A335" s="102"/>
      <c r="B335" s="103"/>
    </row>
    <row r="336" spans="1:2">
      <c r="A336" s="102"/>
      <c r="B336" s="103"/>
    </row>
    <row r="337" spans="1:2">
      <c r="A337" s="102"/>
      <c r="B337" s="103"/>
    </row>
    <row r="338" spans="1:2">
      <c r="A338" s="102"/>
      <c r="B338" s="103"/>
    </row>
    <row r="339" spans="1:2">
      <c r="A339" s="102"/>
      <c r="B339" s="103"/>
    </row>
    <row r="340" spans="1:2">
      <c r="A340" s="102"/>
      <c r="B340" s="103"/>
    </row>
    <row r="341" spans="1:2">
      <c r="A341" s="102"/>
      <c r="B341" s="103"/>
    </row>
    <row r="342" spans="1:2">
      <c r="A342" s="102"/>
      <c r="B342" s="103"/>
    </row>
    <row r="343" spans="1:2">
      <c r="A343" s="102"/>
      <c r="B343" s="103"/>
    </row>
    <row r="344" spans="1:2">
      <c r="A344" s="102"/>
      <c r="B344" s="103"/>
    </row>
    <row r="345" spans="1:2">
      <c r="A345" s="102"/>
      <c r="B345" s="103"/>
    </row>
    <row r="346" spans="1:2">
      <c r="A346" s="102"/>
      <c r="B346" s="103"/>
    </row>
    <row r="347" spans="1:2">
      <c r="A347" s="102"/>
      <c r="B347" s="103"/>
    </row>
    <row r="348" spans="1:2">
      <c r="A348" s="102"/>
      <c r="B348" s="103"/>
    </row>
    <row r="349" spans="1:2">
      <c r="A349" s="102"/>
      <c r="B349" s="103"/>
    </row>
    <row r="350" spans="1:2">
      <c r="A350" s="102"/>
      <c r="B350" s="103"/>
    </row>
    <row r="351" spans="1:2">
      <c r="A351" s="102"/>
      <c r="B351" s="103"/>
    </row>
    <row r="352" spans="1:2">
      <c r="A352" s="102"/>
      <c r="B352" s="103"/>
    </row>
    <row r="353" spans="1:2">
      <c r="A353" s="102"/>
      <c r="B353" s="103"/>
    </row>
    <row r="354" spans="1:2">
      <c r="A354" s="102"/>
      <c r="B354" s="103"/>
    </row>
  </sheetData>
  <mergeCells count="8">
    <mergeCell ref="C25:E25"/>
    <mergeCell ref="A26:B354"/>
    <mergeCell ref="A1:J1"/>
    <mergeCell ref="B2:F2"/>
    <mergeCell ref="C21:E21"/>
    <mergeCell ref="C22:E22"/>
    <mergeCell ref="C23:E23"/>
    <mergeCell ref="C24:E24"/>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H15"/>
  <sheetViews>
    <sheetView topLeftCell="A10" workbookViewId="0">
      <selection activeCell="A3" sqref="A3:H3"/>
    </sheetView>
  </sheetViews>
  <sheetFormatPr defaultColWidth="9.140625" defaultRowHeight="15"/>
  <cols>
    <col min="1" max="1" width="9.28515625" style="15" bestFit="1" customWidth="1"/>
    <col min="2" max="2" width="42.28515625" style="16" customWidth="1"/>
    <col min="3" max="3" width="9.28515625" style="2" bestFit="1" customWidth="1"/>
    <col min="4" max="4" width="9.140625" style="17"/>
    <col min="5" max="5" width="10.85546875" style="2" bestFit="1" customWidth="1"/>
    <col min="6" max="6" width="16" style="18" bestFit="1" customWidth="1"/>
    <col min="7" max="7" width="9.140625" style="2" hidden="1" customWidth="1"/>
    <col min="8" max="8" width="5.5703125" style="2" hidden="1" customWidth="1"/>
    <col min="9" max="16384" width="9.140625" style="2"/>
  </cols>
  <sheetData>
    <row r="1" spans="1:8" ht="30.75" customHeight="1">
      <c r="A1" s="113" t="s">
        <v>0</v>
      </c>
      <c r="B1" s="113"/>
      <c r="C1" s="113"/>
      <c r="D1" s="113"/>
      <c r="E1" s="113"/>
      <c r="F1" s="113"/>
      <c r="G1" s="1"/>
      <c r="H1" s="1"/>
    </row>
    <row r="2" spans="1:8" ht="27" customHeight="1">
      <c r="A2" s="113" t="s">
        <v>1</v>
      </c>
      <c r="B2" s="113"/>
      <c r="C2" s="113"/>
      <c r="D2" s="113"/>
      <c r="E2" s="113"/>
      <c r="F2" s="113"/>
      <c r="G2" s="1"/>
      <c r="H2" s="1"/>
    </row>
    <row r="3" spans="1:8" ht="39.75" customHeight="1">
      <c r="A3" s="114" t="s">
        <v>2</v>
      </c>
      <c r="B3" s="114"/>
      <c r="C3" s="114"/>
      <c r="D3" s="114"/>
      <c r="E3" s="114"/>
      <c r="F3" s="114"/>
      <c r="G3" s="114"/>
      <c r="H3" s="114"/>
    </row>
    <row r="4" spans="1:8" ht="26.25" customHeight="1">
      <c r="A4" s="3" t="s">
        <v>3</v>
      </c>
      <c r="B4" s="3" t="s">
        <v>4</v>
      </c>
      <c r="C4" s="3" t="s">
        <v>5</v>
      </c>
      <c r="D4" s="3" t="s">
        <v>6</v>
      </c>
      <c r="E4" s="3" t="s">
        <v>7</v>
      </c>
      <c r="F4" s="3" t="s">
        <v>8</v>
      </c>
      <c r="G4" s="1"/>
      <c r="H4" s="1"/>
    </row>
    <row r="5" spans="1:8" ht="138.75" customHeight="1">
      <c r="A5" s="4" t="s">
        <v>9</v>
      </c>
      <c r="B5" s="5" t="s">
        <v>10</v>
      </c>
      <c r="C5" s="6">
        <f>[5]ESTIMATE!G7</f>
        <v>35.68</v>
      </c>
      <c r="D5" s="6" t="s">
        <v>11</v>
      </c>
      <c r="E5" s="6">
        <f>[5]ESTIMATE!I7</f>
        <v>4961.7299999999996</v>
      </c>
      <c r="F5" s="6">
        <f>ROUND(C5*E5,2)</f>
        <v>177034.53</v>
      </c>
    </row>
    <row r="6" spans="1:8" ht="71.25">
      <c r="A6" s="7" t="s">
        <v>12</v>
      </c>
      <c r="B6" s="8" t="s">
        <v>13</v>
      </c>
      <c r="C6" s="9">
        <f>[5]ESTIMATE!G13</f>
        <v>26.03</v>
      </c>
      <c r="D6" s="9" t="s">
        <v>14</v>
      </c>
      <c r="E6" s="9">
        <f>[5]ESTIMATE!I13</f>
        <v>194.5</v>
      </c>
      <c r="F6" s="9">
        <f t="shared" ref="F6:F9" si="0">ROUND(C6*E6,2)</f>
        <v>5062.84</v>
      </c>
    </row>
    <row r="7" spans="1:8" ht="15.75">
      <c r="A7" s="10">
        <v>7</v>
      </c>
      <c r="B7" s="7" t="s">
        <v>15</v>
      </c>
      <c r="C7" s="9"/>
      <c r="D7" s="9" t="s">
        <v>11</v>
      </c>
      <c r="E7" s="9"/>
      <c r="F7" s="9"/>
    </row>
    <row r="8" spans="1:8" ht="15.75">
      <c r="A8" s="10" t="s">
        <v>16</v>
      </c>
      <c r="B8" s="8" t="s">
        <v>17</v>
      </c>
      <c r="C8" s="9">
        <f>[5]ESTIMATE!G17</f>
        <v>15.34</v>
      </c>
      <c r="D8" s="9" t="s">
        <v>11</v>
      </c>
      <c r="E8" s="9">
        <f>[5]ESTIMATE!I17</f>
        <v>848.82</v>
      </c>
      <c r="F8" s="9">
        <f t="shared" si="0"/>
        <v>13020.9</v>
      </c>
    </row>
    <row r="9" spans="1:8" ht="15.75">
      <c r="A9" s="10" t="s">
        <v>18</v>
      </c>
      <c r="B9" s="8" t="s">
        <v>19</v>
      </c>
      <c r="C9" s="9">
        <f>[5]ESTIMATE!G18</f>
        <v>30.68</v>
      </c>
      <c r="D9" s="9" t="s">
        <v>11</v>
      </c>
      <c r="E9" s="9">
        <f>[5]ESTIMATE!I18</f>
        <v>447.06</v>
      </c>
      <c r="F9" s="9">
        <f t="shared" si="0"/>
        <v>13715.8</v>
      </c>
    </row>
    <row r="10" spans="1:8" ht="15.75">
      <c r="A10" s="11"/>
      <c r="B10" s="12"/>
      <c r="C10" s="111" t="s">
        <v>20</v>
      </c>
      <c r="D10" s="111"/>
      <c r="E10" s="111"/>
      <c r="F10" s="13">
        <f>SUM(F5:F9)</f>
        <v>208834.06999999998</v>
      </c>
    </row>
    <row r="11" spans="1:8" ht="15.75">
      <c r="A11" s="11"/>
      <c r="B11" s="12"/>
      <c r="C11" s="111" t="s">
        <v>21</v>
      </c>
      <c r="D11" s="111"/>
      <c r="E11" s="111"/>
      <c r="F11" s="13">
        <f>ROUND(F10*18%,2)</f>
        <v>37590.129999999997</v>
      </c>
    </row>
    <row r="12" spans="1:8" ht="15.75">
      <c r="A12" s="11"/>
      <c r="B12" s="12"/>
      <c r="C12" s="111" t="s">
        <v>20</v>
      </c>
      <c r="D12" s="111"/>
      <c r="E12" s="111"/>
      <c r="F12" s="13">
        <f>SUM(F10:F11)</f>
        <v>246424.19999999998</v>
      </c>
    </row>
    <row r="13" spans="1:8" ht="15.75">
      <c r="A13" s="11"/>
      <c r="B13" s="12"/>
      <c r="C13" s="111" t="s">
        <v>22</v>
      </c>
      <c r="D13" s="111"/>
      <c r="E13" s="111"/>
      <c r="F13" s="13">
        <f>ROUND(F12*0.01,2)</f>
        <v>2464.2399999999998</v>
      </c>
    </row>
    <row r="14" spans="1:8" ht="15.75">
      <c r="A14" s="11"/>
      <c r="B14" s="12"/>
      <c r="C14" s="112" t="s">
        <v>23</v>
      </c>
      <c r="D14" s="112"/>
      <c r="E14" s="112"/>
      <c r="F14" s="13">
        <f>SUM(F12:F13)</f>
        <v>248888.43999999997</v>
      </c>
    </row>
    <row r="15" spans="1:8" ht="18">
      <c r="A15" s="11"/>
      <c r="B15" s="12"/>
      <c r="C15" s="112" t="s">
        <v>24</v>
      </c>
      <c r="D15" s="112"/>
      <c r="E15" s="112"/>
      <c r="F15" s="14">
        <f>ROUND(F14,0)</f>
        <v>248888</v>
      </c>
    </row>
  </sheetData>
  <mergeCells count="9">
    <mergeCell ref="C13:E13"/>
    <mergeCell ref="C14:E14"/>
    <mergeCell ref="C15:E15"/>
    <mergeCell ref="A1:F1"/>
    <mergeCell ref="A2:F2"/>
    <mergeCell ref="A3:H3"/>
    <mergeCell ref="C10:E10"/>
    <mergeCell ref="C11:E11"/>
    <mergeCell ref="C12:E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Sheet-01</vt:lpstr>
      <vt:lpstr>Sheet-02</vt:lpstr>
      <vt:lpstr>Sheet-03</vt:lpstr>
      <vt:lpstr>Sheet-04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2022-11-30T10:46:16Z</dcterms:created>
  <dcterms:modified xsi:type="dcterms:W3CDTF">2022-12-01T05:54:27Z</dcterms:modified>
</cp:coreProperties>
</file>