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420" windowWidth="19815" windowHeight="6900"/>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s>
  <calcPr calcId="124519"/>
</workbook>
</file>

<file path=xl/calcChain.xml><?xml version="1.0" encoding="utf-8"?>
<calcChain xmlns="http://schemas.openxmlformats.org/spreadsheetml/2006/main">
  <c r="F19" i="11"/>
  <c r="F18"/>
  <c r="F17"/>
  <c r="F16"/>
  <c r="F15"/>
  <c r="F13"/>
  <c r="F12"/>
  <c r="F11"/>
  <c r="F9"/>
  <c r="F8"/>
  <c r="F7"/>
  <c r="F6"/>
  <c r="F5"/>
  <c r="F20" s="1"/>
  <c r="F18" i="18"/>
  <c r="F17"/>
  <c r="F16"/>
  <c r="F15"/>
  <c r="F14"/>
  <c r="F13"/>
  <c r="F12"/>
  <c r="F11"/>
  <c r="F10"/>
  <c r="F9"/>
  <c r="F8"/>
  <c r="F7"/>
  <c r="F19" s="1"/>
  <c r="F20" s="1"/>
  <c r="F21" s="1"/>
  <c r="F22" s="1"/>
  <c r="F23" s="1"/>
  <c r="F6"/>
  <c r="F5"/>
  <c r="F22" i="11" l="1"/>
  <c r="F21"/>
  <c r="F19" i="17"/>
  <c r="F18"/>
  <c r="F17"/>
  <c r="F16"/>
  <c r="F15"/>
  <c r="F14"/>
  <c r="F13"/>
  <c r="F12"/>
  <c r="F11"/>
  <c r="F10"/>
  <c r="F9"/>
  <c r="F8"/>
  <c r="F7"/>
  <c r="F6"/>
  <c r="F5"/>
  <c r="F20" s="1"/>
  <c r="F21" s="1"/>
  <c r="F22" s="1"/>
  <c r="F23" s="1"/>
  <c r="F24" s="1"/>
  <c r="F20" i="16"/>
  <c r="F19"/>
  <c r="F18"/>
  <c r="F17"/>
  <c r="F16"/>
  <c r="F14"/>
  <c r="F13"/>
  <c r="F12"/>
  <c r="F11"/>
  <c r="F10"/>
  <c r="F9"/>
  <c r="F8"/>
  <c r="F7"/>
  <c r="F6"/>
  <c r="F5"/>
  <c r="F21" s="1"/>
  <c r="F22" s="1"/>
  <c r="F23" s="1"/>
  <c r="F24" s="1"/>
  <c r="F25" s="1"/>
  <c r="F15" i="15"/>
  <c r="F14"/>
  <c r="F13"/>
  <c r="F12"/>
  <c r="F11"/>
  <c r="F9"/>
  <c r="F8"/>
  <c r="F7"/>
  <c r="F6"/>
  <c r="F5"/>
  <c r="F16" s="1"/>
  <c r="F17" s="1"/>
  <c r="F18" s="1"/>
  <c r="F19" s="1"/>
  <c r="F20" s="1"/>
  <c r="F23" i="11" l="1"/>
  <c r="F24" s="1"/>
  <c r="F25" s="1"/>
  <c r="F19" i="14"/>
  <c r="F18"/>
  <c r="F17"/>
  <c r="F16"/>
  <c r="F15"/>
  <c r="C13"/>
  <c r="F12"/>
  <c r="F11"/>
  <c r="F10"/>
  <c r="F9"/>
  <c r="F8"/>
  <c r="F7"/>
  <c r="F20" s="1"/>
  <c r="F21" s="1"/>
  <c r="F22" s="1"/>
  <c r="F23" s="1"/>
  <c r="F24" s="1"/>
  <c r="F6"/>
  <c r="F5"/>
  <c r="F20" i="13" l="1"/>
  <c r="F19"/>
  <c r="F18"/>
  <c r="F17"/>
  <c r="F16"/>
  <c r="F14"/>
  <c r="F13"/>
  <c r="F12"/>
  <c r="F11"/>
  <c r="F10"/>
  <c r="F9"/>
  <c r="F8"/>
  <c r="F7"/>
  <c r="F6"/>
  <c r="F5"/>
  <c r="F21" s="1"/>
  <c r="F22" s="1"/>
  <c r="F23" s="1"/>
  <c r="F24" s="1"/>
  <c r="F25" s="1"/>
  <c r="F14" i="12" l="1"/>
  <c r="F13"/>
  <c r="F11"/>
  <c r="F10"/>
  <c r="F9"/>
  <c r="F8"/>
  <c r="F7"/>
  <c r="F6"/>
  <c r="F5"/>
  <c r="F15" s="1"/>
  <c r="F16" s="1"/>
  <c r="F17" s="1"/>
  <c r="F18" s="1"/>
  <c r="F19" s="1"/>
  <c r="F20" i="10" l="1"/>
  <c r="F19"/>
  <c r="F18"/>
  <c r="F17"/>
  <c r="F16"/>
  <c r="F14"/>
  <c r="F13"/>
  <c r="F12"/>
  <c r="F11"/>
  <c r="F10"/>
  <c r="F9"/>
  <c r="F8"/>
  <c r="F7"/>
  <c r="F6"/>
  <c r="F5"/>
  <c r="F21" s="1"/>
  <c r="F22" s="1"/>
  <c r="F23" s="1"/>
  <c r="F24" s="1"/>
  <c r="F25" s="1"/>
  <c r="F33" i="9"/>
  <c r="C33"/>
  <c r="F32"/>
  <c r="F30"/>
  <c r="C30"/>
  <c r="F29"/>
  <c r="C29"/>
  <c r="C28"/>
  <c r="F28" s="1"/>
  <c r="F26"/>
  <c r="F25"/>
  <c r="F24"/>
  <c r="F23"/>
  <c r="F22"/>
  <c r="F21"/>
  <c r="F20"/>
  <c r="F19"/>
  <c r="F18"/>
  <c r="F17"/>
  <c r="F16"/>
  <c r="F15"/>
  <c r="F14"/>
  <c r="F13"/>
  <c r="F12"/>
  <c r="F11"/>
  <c r="F10"/>
  <c r="F9"/>
  <c r="C9"/>
  <c r="F8"/>
  <c r="C8"/>
  <c r="F7"/>
  <c r="C6"/>
  <c r="F6" s="1"/>
  <c r="F5"/>
  <c r="F34" s="1"/>
  <c r="F35" s="1"/>
  <c r="F36" s="1"/>
  <c r="F37" s="1"/>
  <c r="F38" s="1"/>
  <c r="C5"/>
  <c r="F18" i="8" l="1"/>
  <c r="F17"/>
  <c r="F16"/>
  <c r="F15"/>
  <c r="F14"/>
  <c r="F12"/>
  <c r="F11"/>
  <c r="F10"/>
  <c r="F9"/>
  <c r="F8"/>
  <c r="F7"/>
  <c r="F6"/>
  <c r="F19" s="1"/>
  <c r="F20" s="1"/>
  <c r="F21" s="1"/>
  <c r="F22" s="1"/>
  <c r="F23" s="1"/>
  <c r="F5"/>
  <c r="F19" i="7" l="1"/>
  <c r="F18"/>
  <c r="F17"/>
  <c r="F16"/>
  <c r="F15"/>
  <c r="F13"/>
  <c r="F12"/>
  <c r="F11"/>
  <c r="F10"/>
  <c r="F9"/>
  <c r="F8"/>
  <c r="F7"/>
  <c r="F20" s="1"/>
  <c r="F21" s="1"/>
  <c r="F22" s="1"/>
  <c r="F23" s="1"/>
  <c r="F24" s="1"/>
  <c r="F6"/>
  <c r="F5"/>
  <c r="I9" i="6" l="1"/>
  <c r="I8"/>
  <c r="I6"/>
  <c r="I5"/>
  <c r="I10" s="1"/>
  <c r="I11" s="1"/>
  <c r="I12" s="1"/>
  <c r="I13" s="1"/>
  <c r="I14" s="1"/>
  <c r="F18" i="5" l="1"/>
  <c r="F17"/>
  <c r="F16"/>
  <c r="F15"/>
  <c r="F14"/>
  <c r="F12"/>
  <c r="F11"/>
  <c r="F10"/>
  <c r="F9"/>
  <c r="F8"/>
  <c r="F7"/>
  <c r="F6"/>
  <c r="F19" s="1"/>
  <c r="F20" s="1"/>
  <c r="F21" s="1"/>
  <c r="F22" s="1"/>
  <c r="F23" s="1"/>
  <c r="F5"/>
  <c r="F15" i="4"/>
  <c r="F14"/>
  <c r="F13"/>
  <c r="F12"/>
  <c r="F11"/>
  <c r="F9"/>
  <c r="F8"/>
  <c r="F7"/>
  <c r="F6"/>
  <c r="F5"/>
  <c r="F16" s="1"/>
  <c r="F17" s="1"/>
  <c r="F18" s="1"/>
  <c r="F19" s="1"/>
  <c r="F20" s="1"/>
  <c r="F18" i="3" l="1"/>
  <c r="F16"/>
  <c r="F15"/>
  <c r="F14"/>
  <c r="F12"/>
  <c r="F11"/>
  <c r="F10"/>
  <c r="F9"/>
  <c r="F8"/>
  <c r="F7"/>
  <c r="F6"/>
  <c r="F5"/>
  <c r="F19" s="1"/>
  <c r="F20" s="1"/>
  <c r="F21" s="1"/>
  <c r="F22" s="1"/>
  <c r="F23" s="1"/>
  <c r="F13" i="2" l="1"/>
  <c r="F12"/>
  <c r="F11"/>
  <c r="F10"/>
  <c r="F8"/>
  <c r="F7"/>
  <c r="F14" s="1"/>
  <c r="F15" s="1"/>
  <c r="F16" s="1"/>
  <c r="F17" s="1"/>
  <c r="F18" s="1"/>
  <c r="F6"/>
  <c r="F5"/>
  <c r="F15" i="1" l="1"/>
  <c r="F14"/>
  <c r="F13"/>
  <c r="F12"/>
  <c r="F11"/>
  <c r="F9"/>
  <c r="F8"/>
  <c r="F7"/>
  <c r="F6"/>
  <c r="F5"/>
  <c r="F16" s="1"/>
  <c r="F17" s="1"/>
  <c r="F18" s="1"/>
  <c r="F19" s="1"/>
  <c r="F20" s="1"/>
</calcChain>
</file>

<file path=xl/sharedStrings.xml><?xml version="1.0" encoding="utf-8"?>
<sst xmlns="http://schemas.openxmlformats.org/spreadsheetml/2006/main" count="945" uniqueCount="265">
  <si>
    <t>RANCHI MUNICIPAL CORPORATION, RANCHI</t>
  </si>
  <si>
    <t xml:space="preserve">BILL OF QUANTITY </t>
  </si>
  <si>
    <t>Name of Work :- Construction of PCC Road at shreya enclave road jay mata di road under ward no 04.</t>
  </si>
  <si>
    <t>Sl. No.</t>
  </si>
  <si>
    <t>Items of work</t>
  </si>
  <si>
    <t>Qnty.</t>
  </si>
  <si>
    <t>Unit</t>
  </si>
  <si>
    <t>Rate</t>
  </si>
  <si>
    <t>Amount</t>
  </si>
  <si>
    <t>1
5.1.1 J.B.C.D</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</si>
  <si>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</si>
  <si>
    <t>m3</t>
  </si>
  <si>
    <t>2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</si>
  <si>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</si>
  <si>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M3</t>
  </si>
  <si>
    <t>3
5.6.8 J.B.C.D</t>
  </si>
  <si>
    <t>Supplying and laying (properly as per design and drawing) rip-rap with good  quality of boulders duly packed including the cost of materials, royalty all taxes etc. but excluding the cost of carriage all complete as per specification and direction of E/I.</t>
  </si>
  <si>
    <t>4
J.B.C.D 5.3.1.1</t>
  </si>
  <si>
    <t>Providing and laying in position cement concrete of specified grade excluding the cost of centering and shutering  All work upto pilith level.1:1.5.3(1 Cement:1.5 coarse sand(zone iii):3graded stone Aggregate 20mm nomial size.</t>
  </si>
  <si>
    <t>5
   J.B.C.D 5.3.17.1</t>
  </si>
  <si>
    <t xml:space="preserve">Centering and shuttering including strutting , etc and removel of form for  foundation, footings bases of column etc for mass concrete.             </t>
  </si>
  <si>
    <t>m2</t>
  </si>
  <si>
    <t>Carriage of Materials</t>
  </si>
  <si>
    <t>i</t>
  </si>
  <si>
    <t>Sand (Lead 49 KM)</t>
  </si>
  <si>
    <t>ii</t>
  </si>
  <si>
    <t>Sand Local / Dust(Lead 13  KM)</t>
  </si>
  <si>
    <t>iii</t>
  </si>
  <si>
    <t>Stone Chips  (Lead 22 KM)</t>
  </si>
  <si>
    <t>iv</t>
  </si>
  <si>
    <t>BOULDER-LEAD-( 36 KM )</t>
  </si>
  <si>
    <t>v</t>
  </si>
  <si>
    <t>Earth (Lead 01 KM)</t>
  </si>
  <si>
    <t>TOTAL</t>
  </si>
  <si>
    <t>GST (18%)</t>
  </si>
  <si>
    <t>L. CESS (1%)</t>
  </si>
  <si>
    <t>Name of Work :- Construction of paver block at garigaon, pahantoli, near shiv mandir under ward no 07.</t>
  </si>
  <si>
    <t xml:space="preserve"> </t>
  </si>
  <si>
    <t>2
4/M004</t>
  </si>
  <si>
    <t>Providing,supplying &amp; spreding of stone dust in filling in foundation trenches or in plinth including ramming and watering in layers not exceeding 150 mm thick with all leads and lifts including cost of materials, labour,royality and taxes all complete as per specification and direction of E/I ( Mode of measurment compacted volume.)</t>
  </si>
  <si>
    <t>4
DSR
2019
16.91.2</t>
  </si>
  <si>
    <t>Providing and laying factory made chamfered edge cement concrete paver blocks in footpath,parks lawns drive ways or light traffic parking etc, required strength,thickness &amp; size and shape ,made by table vibratory method... do.......E/I.</t>
  </si>
  <si>
    <t>5
   5.3.1.2</t>
  </si>
  <si>
    <t>Providing and laying in position cement concrete and shuttering- All work up to plinth level 1:2:4 (1 cement :2 coarse sand zone (III): 4 graded stone aggregate 20mm nominal size)</t>
  </si>
  <si>
    <t>Sand Local / Dust(Lead 22  KM)</t>
  </si>
  <si>
    <t>Name of Work :- Construction of Shed at Kokar,Adarsh Nagar under ward no-08.</t>
  </si>
  <si>
    <t>1.            5.1.1</t>
  </si>
  <si>
    <t xml:space="preserve">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t>
  </si>
  <si>
    <t>2  4/M004</t>
  </si>
  <si>
    <t>3
5.6.3</t>
  </si>
  <si>
    <t>Providing designation 75B one brick flat soling joints filled with local sand including cost of watering taxes royalty all complete as per building specification and direction of E/I.</t>
  </si>
  <si>
    <t>4
 5.3.1.2</t>
  </si>
  <si>
    <t>Providing and laying in position cement concrete of specified grade excluding the cost of centering and shuttering - All work up to plinth level
1:2:4 (1 Cement : 4 coarse sand zone(III): 8 graded stone aggregate 20mm nominal size)</t>
  </si>
  <si>
    <t>5      10.16.1
DSR</t>
  </si>
  <si>
    <t>Steel work in built up tubular (round, square or rectangular hollow tubes etc.) trusses etc., including cutting, hoisting, fixing in position and applying a priming coat of approved steel primer, including welding and bolted with special shaped washers etc. complete
10.16.1 Hot finished welded type tubes</t>
  </si>
  <si>
    <t>Kg</t>
  </si>
  <si>
    <t>6 12.1.1
DSR</t>
  </si>
  <si>
    <t>Providing corrugated G.S. sheet roofing including vertical / curved surface fixed with polymer coated J or L hooks, bolts and nuts 8mm diameter with bitumen and G.I. limpet washers or with G.I. limpet washers filled with white lead, including a coat of approved steel primer and two coats of approved paint on overlapping of sheets complete (up to any pitch in horizontal/ vertical or curved surfaces), excluding the cost of purlins, rafters and trusses and including cutting to size and shape wherever required.
12.1.1 1.00 mm thick with zinc coating not less than 275 gm/m²</t>
  </si>
  <si>
    <t>7
5.8.41</t>
  </si>
  <si>
    <t>Providing primer one coat of red lead paint of approved make over new steel surface including preparing the surface after cleaning removing dust,dirt,scales ,smokes and grease and cleaning the surface thoroughly including cost of scaffholding and taxes all complete as per building specification and direction of E/I</t>
  </si>
  <si>
    <t>8
5.8.45</t>
  </si>
  <si>
    <t xml:space="preserve">Providing two coats of synthetic enamel paint of of approved shade and make over steel surface –do-- </t>
  </si>
  <si>
    <t>(i)</t>
  </si>
  <si>
    <t>Sand  (Lead Upto 49 km)</t>
  </si>
  <si>
    <r>
      <t>M</t>
    </r>
    <r>
      <rPr>
        <vertAlign val="superscript"/>
        <sz val="10"/>
        <rFont val="Century"/>
        <family val="1"/>
      </rPr>
      <t>3</t>
    </r>
  </si>
  <si>
    <t>(ii)</t>
  </si>
  <si>
    <t>Stone Dust (Lead 22 KM)</t>
  </si>
  <si>
    <t>(iii)</t>
  </si>
  <si>
    <t>Stone Chips (Lead 22KM)</t>
  </si>
  <si>
    <t>(iv)</t>
  </si>
  <si>
    <t>Brick (Lead 08 KM)</t>
  </si>
  <si>
    <t>Nos</t>
  </si>
  <si>
    <t>(v)</t>
  </si>
  <si>
    <t>Name of Work :- Repairing of PCC Road at Dhelatoli from Tower Chowk to down side under ward no-09.</t>
  </si>
  <si>
    <t>Name of Work :- Construction of RCC Drain at Lalpur Peace Road from Kujur Lodge to Sharda Muhim under ward no-08</t>
  </si>
  <si>
    <t xml:space="preserve">1.            5.1.1  </t>
  </si>
  <si>
    <t>2  5.1.10</t>
  </si>
  <si>
    <t>Providing  stone dust  in filling in foundation trenches or in plinth including ramming and watering in layers not exceeding 150 mm thick with all leads and lifts including cost of all materials, labour, royalty and taxes all complete as per building specification &amp; direction of E/I.</t>
  </si>
  <si>
    <t>3       8.6.8</t>
  </si>
  <si>
    <t>5. 5.3.2.1</t>
  </si>
  <si>
    <t>Providing R.C.C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</si>
  <si>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6 5.3.30.1</t>
  </si>
  <si>
    <t>Providing  Precast R.C.C M 200 in nominal mix (1:1.5:3) in slab ……..do…..all complete as per specification and direction of E/I.</t>
  </si>
  <si>
    <t>8. 5.5.4 (b)</t>
  </si>
  <si>
    <t>Providing Tor steel reinforcement of 8 mm, bars as per approved design and drawing excluding carriage of Rods (straight or in coils) to work site, cutting, bending and binding with annealed wire with cost of wire, removal of rust, placing the rods in position all complete as per building specification and direction of E/I.
40% 8mm dia bar</t>
  </si>
  <si>
    <t>M.T.</t>
  </si>
  <si>
    <t>60% 10mm dia bar</t>
  </si>
  <si>
    <t>9               5.3.17. 1</t>
  </si>
  <si>
    <t>Centering and shuttering including strutting, propping etc. and removal of from for Foundations,footings, bases of columns, etc. for mass concrete.</t>
  </si>
  <si>
    <t>M²</t>
  </si>
  <si>
    <t>Stone dust Local (Lead 22 KM)</t>
  </si>
  <si>
    <t>Stone Boulder (Lead 36 KM)</t>
  </si>
  <si>
    <t>Stone Chips (Lead 22 KM)</t>
  </si>
  <si>
    <t>Name of Work :- Repairing of PCC road at Shiv Shakti nagar from house of shankar singh to house of pawan singh under ward no 10.</t>
  </si>
  <si>
    <t>1
J.B.C.D 5.3.1.1</t>
  </si>
  <si>
    <t>2
   J.B.C.D 5.3.17.1</t>
  </si>
  <si>
    <t>Name of Work :- Construction of RCC Culvert at Lalpur Chowk near Amrawati Complex under ward no 11.</t>
  </si>
  <si>
    <t>Providing labour for cleaning of site and head load as per specification and direction E/I</t>
  </si>
  <si>
    <t>Each</t>
  </si>
  <si>
    <t>2            5.1.1</t>
  </si>
  <si>
    <t>3
4/M004</t>
  </si>
  <si>
    <t>4
5.6.8</t>
  </si>
  <si>
    <t>5
5.3.10</t>
  </si>
  <si>
    <t>Reinforced cement concrete work in walls (any thickness) including atteched plasters, buttresses plinth and string course, fillets, columns, pillars, piers, abutments, post, and struts etc above plinth level up to floor five level, excluding the cost of centering, shuttering, finishing and reinforcement.RCC
1:1.5:3 (1 Cement : 1.5 coarse sand zone(III): 3 graded stone aggregate 20mm nominal size)</t>
  </si>
  <si>
    <t>6
5.3.11</t>
  </si>
  <si>
    <t>Renforced cement conrete work in beams, suspended floors, having slopeup to 15' landing, balconies, shelves, chajjas, lintels, bands, plain windowsill ---------do----do-------E/I
1:1.5:3 (1 Cement : 1.5 coarse sand zone(III): 3 graded stone aggregate 20mm nominal size)</t>
  </si>
  <si>
    <t>7
(A)5.5.4</t>
  </si>
  <si>
    <t>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10 mm dia 40%</t>
  </si>
  <si>
    <t>8
(B)5.5.5(a)</t>
  </si>
  <si>
    <t>12 mm dia 60%</t>
  </si>
  <si>
    <t>9
5.3.17.1</t>
  </si>
  <si>
    <t>Centering and Shuttering including strutting, propping etc and removal of from for  
 Foundation , footing , bases of columns etc for mass concrete.</t>
  </si>
  <si>
    <r>
      <t>M</t>
    </r>
    <r>
      <rPr>
        <vertAlign val="superscript"/>
        <sz val="11"/>
        <rFont val="Century"/>
        <family val="1"/>
      </rPr>
      <t>3</t>
    </r>
  </si>
  <si>
    <t>Stone Boulder (Lead 36  KM)</t>
  </si>
  <si>
    <t>Name of Work :- Construction of RCC drain at bhuinya toli from chotti mandir to sonu house via subhash house under ward no 13.</t>
  </si>
  <si>
    <t>1
5.1.1</t>
  </si>
  <si>
    <t>3
5.6.8</t>
  </si>
  <si>
    <t>4
5.3.10</t>
  </si>
  <si>
    <t>5
5.3.11</t>
  </si>
  <si>
    <t>6
(A)5.5.4</t>
  </si>
  <si>
    <t>7
(B)5.5.5(a)</t>
  </si>
  <si>
    <t>8
5.3.17.1</t>
  </si>
  <si>
    <t>Name of Work :- Construction of RCC Drain &amp; Shed at Kokar,Lalpur main road and RIMS road Chowk near Maheshwari sweets under ward no-10</t>
  </si>
  <si>
    <t>4
 5.3.1.6</t>
  </si>
  <si>
    <t>Providing and laying in position cement concrete of specified grade excluding the cost of centering and shuttering - All work up to plinth level
1:4:8 (1 Cement : 4 coarse sand zone(III): 8 graded stone aggregate 20mm nominal size)</t>
  </si>
  <si>
    <t>6
5.3.17.1</t>
  </si>
  <si>
    <t>7
5.2.6</t>
  </si>
  <si>
    <t>Providing designation 75B brick work in C.M(1:6) in foundation and plinth -do-</t>
  </si>
  <si>
    <t>8
5.7.3</t>
  </si>
  <si>
    <t>Providing 12mm cement plaster (1:6) with clean coarse sand of F.M 1.5 including screening,curing with all leads and lifts of water scaffolding taxes and royalty all complete as per building specification and direction of E/I</t>
  </si>
  <si>
    <t>9
5.7.11</t>
  </si>
  <si>
    <t>10          5.1.8</t>
  </si>
  <si>
    <t>Filling in foundation trenches and plinth in layers not exceeding 150mm thick well watered,rammed,fully compacted and fine dressed with earth obtained after cutting within a lead of 50M and lift of 1.5M all complete as per building.</t>
  </si>
  <si>
    <t>11          10.25.2
DSR</t>
  </si>
  <si>
    <t>Steel work welded in built up sections/ framed work, including cutting, hoisting, fixing in position and applying a priming coat of approved steelprimer using structural steel etc. as required.
In gratings, frames, guard bar, ladder, railings, brackets,
gates and similar works</t>
  </si>
  <si>
    <t>12
10.2
DSR</t>
  </si>
  <si>
    <t>Structural steel work riveted, bolted or welded in built up sections, trusses and framed work, including cutting, hoisting, fixing in position and applying a priming coat of approved steel primer all complete.</t>
  </si>
  <si>
    <t>13          12.51.1
DSR</t>
  </si>
  <si>
    <t>Providing and fixing precoated galvanised steel sheet roofing
accessories 0.50 mm (+0.05 %) total coated thickness, Zinc coating
120 grams per sqm as per IS: 277, in 240 mpa steel grade, 5-7 microns epoxy primer on both side of the sheet and polyester top
coat 15-18 microns using self drilling/ self tapping screws complete :
12.51.1 Ridges plain (500 - 600mm)</t>
  </si>
  <si>
    <t>M</t>
  </si>
  <si>
    <t>14       12.50
DSR</t>
  </si>
  <si>
    <t>Providing and fixing precoated galvanised iron profile sheets (size,shape and pitch of corrugation as approved by Engineer-in-charge) 0.50 mm (+ 0.05 %) total coated thickness with zinc coating 120 grams per sqm as per IS: 277, in 240 mpa steel grade, 5-7 microns epoxy primer on both side of the sheet and polyester top coat 15-18 microns. Sheet should have protective guard film of 25 microns minimum to avoid scratches during transportation and should be supplied in single length upto 12 metre or as desired by Engineer_x0002_in-charge. The sheet shall be fixed using self drilling /self tapping screws of size (5.5x 55 mm) with EPDM seal, complete upto any pitch in horizontal/ vertical or curved surfaces, excluding the cost of
purlins, rafters and trusses and including cutting to size and shape
wherever required.</t>
  </si>
  <si>
    <t>15
5.8.41</t>
  </si>
  <si>
    <t>16
5.8.45</t>
  </si>
  <si>
    <t>17
16.91.2
DSR</t>
  </si>
  <si>
    <t>Providing and laying factory made chamfered edge Cement Concrete paver blocks in footpath, parks, lawns, drive ways or light traffic parking etc, of required strength, thickness &amp; size/ shape, made by table vibratory method using PU mould, laid in required colour &amp; pattern over 50mm thick compacted bed of sand, compacting and proper embedding/laying of inter locking paver blocks into the sand  bedding layer through vibratory compaction by using plate vibrator, filling the joints with sand and cutting of paver blocks as per required size and pattern, finishing and sweeping extra sand. complete all as per direction of Engineer-in-Charge.</t>
  </si>
  <si>
    <t>18        5.10.2</t>
  </si>
  <si>
    <t xml:space="preserve">Dismantling plain cement or lime concrete work including stacking serviceable materials in countable stacks within 15M.lead and disposal of unserviceable materials with all leads complete  as per direction of E/I.              </t>
  </si>
  <si>
    <t>19
5.6.8</t>
  </si>
  <si>
    <t>20
5.3.10</t>
  </si>
  <si>
    <t>21
5.3.11</t>
  </si>
  <si>
    <t>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
08mm dia 40%</t>
  </si>
  <si>
    <t>23
(B)5.5.5
(a)</t>
  </si>
  <si>
    <t>10mm dia 60%</t>
  </si>
  <si>
    <t>vi</t>
  </si>
  <si>
    <t>Name of Work :- Construction of RCC Drain in new mackchundtoli samlong at ramhari garden from house of lalita mahto to main road under ward no-13.</t>
  </si>
  <si>
    <t>Labour for cleaning the work site before and after work etc.</t>
  </si>
  <si>
    <t>2  5.10.1</t>
  </si>
  <si>
    <t>3            5.1.1</t>
  </si>
  <si>
    <t>4
4/M004</t>
  </si>
  <si>
    <t>5
5.6.8</t>
  </si>
  <si>
    <t>6
5.3.10</t>
  </si>
  <si>
    <t>7   5.3.11</t>
  </si>
  <si>
    <t>(B)5.5.5(a)</t>
  </si>
  <si>
    <t>Sand  (Lead Upto 42 km)</t>
  </si>
  <si>
    <t>Stone Dust (Lead 15 KM)</t>
  </si>
  <si>
    <t>Stone Boulder (Lead 29  KM)</t>
  </si>
  <si>
    <t>Stone Chips (Lead 15KM)</t>
  </si>
  <si>
    <t>Name of Work :- Construction of Shed &amp; Laying of Paver Block at Chadri Sarna Sthal under ward no-18.</t>
  </si>
  <si>
    <t>1
 5.3.1.2</t>
  </si>
  <si>
    <t>2
5.3.17.1</t>
  </si>
  <si>
    <t>3        10.16.1
DSR</t>
  </si>
  <si>
    <t>Steel work in built up tubular (round, square or rectangular hollow tubes etc.) trusses etc., including cutting, hoisting, fixing in position and applying a priming coat of approved steel primer, including welding and bolted with special shaped washers etc. complete
10.16.1 Hot finished welded type tubes.</t>
  </si>
  <si>
    <t>4
12.1.1
DSR</t>
  </si>
  <si>
    <t>Providing corrugated G.S. sheet roofing including vertical / curved
surface fixed with polymer coated J or L hooks, bolts and nuts 8
mm diameter with bitumen and G.I. limpet washers or with G.I. limpet washers filled with white lead, including a coat of approved steel primer and two coats of approved paint on overlapping of sheets complete (up to any pitch in horizontal/ vertical or curved surfaces), excluding the cost of purlins, rafters and trusses and including cutting to size and shape wherever required.
12.1.1 1.00 mm thick with zinc coating not less than 275 gm/m²</t>
  </si>
  <si>
    <t>5
5.8.41</t>
  </si>
  <si>
    <t>6
5.8.45</t>
  </si>
  <si>
    <t>7
16.91
DSR</t>
  </si>
  <si>
    <t xml:space="preserve">Providing and laying factory made chamfered edge Cement Concrete paver blocks in footpath, parks, lawns, drive ways or light traffic parking etc, of required strength, thickness &amp; size/ shape, made by table vibratory method using PU mould, laid in required colour &amp; pattern over 50mm thick compacted bed of sand, compacting and proper embedding/laying of inter locking paver blocks into the sand bedding layer through vibratory compaction by using plate vibrator, filling the joints with sand and cutting of paver blocks as per required size and pattern, finishing and sweeping extra sand. complete all as per direction of Engineer-in-Charge
80 mm thick C.C. paver block of M-30 grade with approved
color design and pattern. </t>
  </si>
  <si>
    <t>Name of Work :- Construction of Drain at dhurwa from shri chitragupt mandir to culvert under in ward no-38.</t>
  </si>
  <si>
    <t xml:space="preserve"> 1
  5.1.1</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</si>
  <si>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t>
  </si>
  <si>
    <t xml:space="preserve">                                                                                                                                                                                                                                                                                                          </t>
  </si>
  <si>
    <t>2
M-004</t>
  </si>
  <si>
    <t>Providing coarse clean stone dust in filling in foundation trenches or in plinth including ramming and watering in layers not exceeding 150 mm thick with all leads and lifts including cost of all materials, labour, royalty and taxes all complete as per building specification &amp; direction of E/I.</t>
  </si>
  <si>
    <t>3
 8.6.8</t>
  </si>
  <si>
    <t>4
5.3.2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</si>
  <si>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</si>
  <si>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 xml:space="preserve">5
5.2.34
</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</si>
  <si>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</si>
  <si>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6
5.7.11          +          5.7.12</t>
  </si>
  <si>
    <t>Providing 25mm thick cement plaster (1:4) with clean course sand F.M 1.5 includin screening curing with all leads and lifts of water, scaffoling taxes and royality all complete as per specification and direction of E/I with 1.5 mm cement punning</t>
  </si>
  <si>
    <t>7
5.3.30.1</t>
  </si>
  <si>
    <t>Providing  R.C.C. M-200 with nominal mix of (1:1.5:3) in slab of desired size with approved quality of stone chips and clean coarse sand of F.M. 2.5 to 3 excluding cost of shuttering finishing and  reinforcement all complete as per building specifications and direction of E/I.</t>
  </si>
  <si>
    <t xml:space="preserve">8
5.5.4 </t>
  </si>
  <si>
    <t>Providing Tor steel reinforcement of 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</si>
  <si>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</si>
  <si>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9
5.5.5 (b)</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</si>
  <si>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</si>
  <si>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9              5.3.17.1</t>
  </si>
  <si>
    <t>M2</t>
  </si>
  <si>
    <t>Stone DustLEAD-20 KM</t>
  </si>
  <si>
    <r>
      <t>M</t>
    </r>
    <r>
      <rPr>
        <b/>
        <vertAlign val="superscript"/>
        <sz val="10"/>
        <rFont val="Century"/>
        <family val="1"/>
      </rPr>
      <t>3</t>
    </r>
  </si>
  <si>
    <t>SAND-LEAD-47km</t>
  </si>
  <si>
    <t>CHIPS-LEAD-20 km</t>
  </si>
  <si>
    <t>BOULDER-LEAD-34 km</t>
  </si>
  <si>
    <t>EARTH-LEAD-1km</t>
  </si>
  <si>
    <t>Total</t>
  </si>
  <si>
    <t>Name of Work :- Construction of RCC Drain near Hinoo Chowk from Atachakki to medical shop under ward no-42</t>
  </si>
  <si>
    <t>1            5.10.2</t>
  </si>
  <si>
    <t>6 5.3.11</t>
  </si>
  <si>
    <t>7
5.5.5</t>
  </si>
  <si>
    <t>Sand Dust (Lead 15 KM)</t>
  </si>
  <si>
    <t>Stone Chips (Lead 15 KM)</t>
  </si>
  <si>
    <t>Name of Work :- Construction of PCC Road at Ayodhyapuri Road-05 near Sumit Pandey house under ward no-46.</t>
  </si>
  <si>
    <t>Name of Work :- CONSTRUCTION OF RCC STAIR,TOE WALL,CULVERT AND LAYING OF PAVER BLOCK  AT SAMSHAN GHAT CHUTIA UNDER WARD 46</t>
  </si>
  <si>
    <t>1  .(.J.B.C.D.5.1.1.+5.1.2.)</t>
  </si>
  <si>
    <t xml:space="preserve"> 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</si>
  <si>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M³</t>
  </si>
  <si>
    <t>2.        (J.B.C.D.-5.1.10)</t>
  </si>
  <si>
    <t xml:space="preserve">Providing coarse clean sand in filling in foundation trenches or in plinth including  ramming and watering in layers not exceeding 150 mm thick with all leads and lifts including cost of materials , labour , royalty and taxes all complete as per specification and  direction of E/I( Mode of measurement compacted volume. )                               </t>
  </si>
  <si>
    <t>3.        (J.B.C.D.-8.6.8)</t>
  </si>
  <si>
    <t xml:space="preserve"> Supplying and laying (properly as per design and drawing )rip-rap with good quality of boulders duly packed including the cost of materials,royalty all taxes etc.but excluding the cost of carriage, all complete as per specification and direction of E/I.</t>
  </si>
  <si>
    <t>4   JSR
5.3.1.1</t>
  </si>
  <si>
    <t>Providing and laying in position cement concrete of specfied grade excluding the cost of centering and shuttering-All work up to plinth level.
1:1.5:3(1Cement:1.5coarse sand(Zone-III): 3 graded stone aggregate 20mm nominal size)</t>
  </si>
  <si>
    <t>5 JSR  5.3.11</t>
  </si>
  <si>
    <t>Reinforced cement concrete work in beams, suspended floors, roofs having slope up to 15 landings, balconies, shelves, chajjas, lintels, band, plain window sills, staircases and spiral stair cases above plinth level up to floor five level, excluding the cost of centering, shuttering, finishing and reinforcement: with 1.1.5.3</t>
  </si>
  <si>
    <t>6              5.2.34</t>
  </si>
  <si>
    <t>Providing rough dressed course stone masonry in cement mortar (1:4) in foundation and plinth with hammer dressed stone ……………………………. all complete as per specification and direction of E/I</t>
  </si>
  <si>
    <t xml:space="preserve">8  5.5.5   </t>
  </si>
  <si>
    <t>Providing Tor steel reinforcement of 8mm,10mm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</si>
  <si>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9 5.3.7</t>
  </si>
  <si>
    <t>Centering and shuttering including propping etc</t>
  </si>
  <si>
    <t xml:space="preserve">providing and laying factory made chamferred edge cement concrete paver block in footpath,parks lawns drive  all complete as per building </t>
  </si>
  <si>
    <t>CARRIAGE OF MATERIALS</t>
  </si>
  <si>
    <t>SAND-LEAD-42KM</t>
  </si>
  <si>
    <t>SAND LOCAL-LEAD-18KM</t>
  </si>
  <si>
    <t>CHIPS-LEAD-15KM</t>
  </si>
  <si>
    <t>BOULDER-LEAD-29KM</t>
  </si>
  <si>
    <t>Name of Work :- Construction of Drain from house of dharmendra tiwari to out wall remaining part under ward no-46.</t>
  </si>
  <si>
    <t>1 .(.J.B.C.D.5.1.1.+5.1.2.)</t>
  </si>
  <si>
    <t>4   JSR
5.3.1.2</t>
  </si>
  <si>
    <t>Providing and laying in position cement concrete of specfied grade excluding the cost of centering and shuttering-All work up to plinth level.
1:2:4(1Cement:2coarse sand(Zone-III): 4 graded stone aggregate 20mm nominal size)</t>
  </si>
  <si>
    <t>5              5.2.34</t>
  </si>
  <si>
    <t>8   5.3.17</t>
  </si>
  <si>
    <t>Centering and shuttering including strutting, propping etc. and removal of form for Foundation, footing, bases of columns, etc for mass concrete</t>
  </si>
  <si>
    <t>9 5.5.5</t>
  </si>
  <si>
    <t>Providing Tor steel reinforcement of 10mm,12mm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</si>
  <si>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Name of Work :- Construction of RCC Drain at Kunwar Singh Colony from house of B Singh to Appartment under ward no-49</t>
  </si>
  <si>
    <t>1            5.1.1</t>
  </si>
  <si>
    <t>5 5.3.11</t>
  </si>
  <si>
    <t>7
5.3.17.1</t>
  </si>
  <si>
    <t>Name of Work :-Construction of RCC Drain at Gopalganj from Suresh Nayak house to Rajesh Verma house under ward no-18</t>
  </si>
  <si>
    <t>1           5.1.1</t>
  </si>
  <si>
    <t>Providing and laying in position cement concrete of specified grade excluding the cost of centering and shuttering - All work up to plinth level
1:1.5:3 (1 Cement : 1.5 coarse sand zone(III): 3 graded stone aggregate 20mm nominal size)</t>
  </si>
  <si>
    <t>5
 5.3.11</t>
  </si>
  <si>
    <t>Providing Tor steel reinforcement of 10 mm,12mm &amp;16mm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</si>
  <si>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(A)5.5.4</t>
  </si>
  <si>
    <t>08mm dia</t>
  </si>
  <si>
    <t xml:space="preserve">10mm dia </t>
  </si>
  <si>
    <t>Carriage of materials</t>
  </si>
  <si>
    <t>Add 18%  GST</t>
  </si>
  <si>
    <t>Add 1 % L Cess</t>
  </si>
  <si>
    <t xml:space="preserve">1% L Cess </t>
  </si>
  <si>
    <t>Say</t>
  </si>
</sst>
</file>

<file path=xl/styles.xml><?xml version="1.0" encoding="utf-8"?>
<styleSheet xmlns="http://schemas.openxmlformats.org/spreadsheetml/2006/main">
  <numFmts count="2">
    <numFmt numFmtId="164" formatCode="&quot;₹&quot;\ #,##0.00"/>
    <numFmt numFmtId="165" formatCode="0.000"/>
  </numFmts>
  <fonts count="1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sz val="10"/>
      <name val="Arial"/>
      <family val="2"/>
    </font>
    <font>
      <vertAlign val="superscript"/>
      <sz val="10"/>
      <name val="Century"/>
      <family val="1"/>
    </font>
    <font>
      <vertAlign val="superscript"/>
      <sz val="11"/>
      <name val="Century"/>
      <family val="1"/>
    </font>
    <font>
      <b/>
      <vertAlign val="superscript"/>
      <sz val="10"/>
      <name val="Century"/>
      <family val="1"/>
    </font>
    <font>
      <b/>
      <sz val="16"/>
      <color theme="1"/>
      <name val="Calibri"/>
      <family val="2"/>
      <scheme val="minor"/>
    </font>
    <font>
      <b/>
      <sz val="10"/>
      <color theme="1"/>
      <name val="Century"/>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0" fontId="1" fillId="0" borderId="0"/>
    <xf numFmtId="0" fontId="5" fillId="0" borderId="0"/>
  </cellStyleXfs>
  <cellXfs count="34">
    <xf numFmtId="0" fontId="0" fillId="0" borderId="0" xfId="0"/>
    <xf numFmtId="0" fontId="2" fillId="0" borderId="0" xfId="0" applyFont="1" applyAlignment="1">
      <alignment horizontal="center" vertical="center"/>
    </xf>
    <xf numFmtId="0" fontId="4" fillId="0" borderId="1" xfId="0" applyFont="1" applyBorder="1" applyAlignment="1">
      <alignment horizontal="center" vertical="center" wrapText="1"/>
    </xf>
    <xf numFmtId="2"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wrapText="1"/>
    </xf>
    <xf numFmtId="1"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 fontId="2" fillId="0" borderId="0" xfId="0" applyNumberFormat="1" applyFont="1" applyAlignment="1">
      <alignment horizontal="center" vertical="center"/>
    </xf>
    <xf numFmtId="0" fontId="2" fillId="0" borderId="0" xfId="0" applyFont="1" applyAlignment="1">
      <alignment horizontal="center" vertical="center" wrapText="1"/>
    </xf>
    <xf numFmtId="1" fontId="2" fillId="0" borderId="0" xfId="0" applyNumberFormat="1" applyFont="1" applyAlignment="1">
      <alignment horizontal="center" vertical="center" wrapText="1"/>
    </xf>
    <xf numFmtId="2" fontId="2" fillId="0" borderId="0" xfId="0" applyNumberFormat="1" applyFont="1" applyAlignment="1">
      <alignment horizontal="center" vertical="center"/>
    </xf>
    <xf numFmtId="1" fontId="2" fillId="0" borderId="2" xfId="0" applyNumberFormat="1" applyFont="1" applyBorder="1" applyAlignment="1">
      <alignment horizontal="center" vertical="center" wrapText="1"/>
    </xf>
    <xf numFmtId="2" fontId="2" fillId="0" borderId="2" xfId="0" applyNumberFormat="1" applyFont="1" applyBorder="1" applyAlignment="1">
      <alignment horizontal="left" vertical="center" wrapText="1"/>
    </xf>
    <xf numFmtId="2" fontId="2" fillId="0" borderId="1" xfId="0" applyNumberFormat="1" applyFont="1" applyBorder="1" applyAlignment="1">
      <alignment horizontal="center" vertical="center"/>
    </xf>
    <xf numFmtId="164" fontId="4" fillId="0" borderId="1" xfId="0" applyNumberFormat="1" applyFont="1" applyBorder="1" applyAlignment="1">
      <alignment horizontal="center" vertical="center" wrapText="1"/>
    </xf>
    <xf numFmtId="165" fontId="2" fillId="0" borderId="1" xfId="0" applyNumberFormat="1" applyFont="1" applyBorder="1" applyAlignment="1">
      <alignment horizontal="center" vertical="center" wrapText="1"/>
    </xf>
    <xf numFmtId="164" fontId="2" fillId="0" borderId="1" xfId="0" applyNumberFormat="1" applyFont="1" applyBorder="1" applyAlignment="1">
      <alignment horizontal="center" vertical="center"/>
    </xf>
    <xf numFmtId="165" fontId="2" fillId="0" borderId="1" xfId="0" applyNumberFormat="1" applyFont="1" applyBorder="1" applyAlignment="1">
      <alignment horizontal="center" vertical="center"/>
    </xf>
    <xf numFmtId="0" fontId="10" fillId="0" borderId="1" xfId="0" applyFont="1" applyBorder="1" applyAlignment="1">
      <alignment horizontal="center" vertical="top" wrapText="1"/>
    </xf>
    <xf numFmtId="0" fontId="10" fillId="0" borderId="1" xfId="0" applyFont="1" applyBorder="1" applyAlignment="1">
      <alignment horizontal="left" vertical="top" wrapText="1"/>
    </xf>
    <xf numFmtId="164" fontId="4" fillId="0" borderId="1" xfId="0" applyNumberFormat="1" applyFont="1" applyBorder="1" applyAlignment="1">
      <alignment horizontal="center"/>
    </xf>
    <xf numFmtId="164" fontId="3" fillId="0" borderId="1" xfId="0" applyNumberFormat="1" applyFont="1" applyBorder="1" applyAlignment="1">
      <alignment horizontal="center" vertical="center"/>
    </xf>
    <xf numFmtId="164" fontId="2" fillId="0" borderId="0" xfId="0" applyNumberFormat="1"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2" fillId="0" borderId="1" xfId="0" applyFont="1" applyBorder="1" applyAlignment="1">
      <alignment horizontal="right" vertical="center" wrapText="1"/>
    </xf>
    <xf numFmtId="0" fontId="9" fillId="0" borderId="1"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cellXfs>
  <cellStyles count="4">
    <cellStyle name="Normal" xfId="0" builtinId="0"/>
    <cellStyle name="Normal 16" xfId="1"/>
    <cellStyle name="Normal 2 4" xfId="2"/>
    <cellStyle name="Normal 5 2 2"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104775</xdr:colOff>
      <xdr:row>0</xdr:row>
      <xdr:rowOff>104775</xdr:rowOff>
    </xdr:from>
    <xdr:ext cx="581025" cy="595408"/>
    <xdr:pic>
      <xdr:nvPicPr>
        <xdr:cNvPr id="2" name="Picture 1">
          <a:extLst>
            <a:ext uri="{FF2B5EF4-FFF2-40B4-BE49-F238E27FC236}">
              <a16:creationId xmlns="" xmlns:a16="http://schemas.microsoft.com/office/drawing/2014/main" id="{A0A25F56-D23D-4EC5-B562-8CC47A4C26F1}"/>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723900" y="104775"/>
          <a:ext cx="581025" cy="595408"/>
        </a:xfrm>
        <a:prstGeom prst="rect">
          <a:avLst/>
        </a:prstGeom>
      </xdr:spPr>
    </xdr:pic>
    <xdr:clientData/>
  </xdr:oneCellAnchor>
  <xdr:oneCellAnchor>
    <xdr:from>
      <xdr:col>4</xdr:col>
      <xdr:colOff>400051</xdr:colOff>
      <xdr:row>0</xdr:row>
      <xdr:rowOff>47626</xdr:rowOff>
    </xdr:from>
    <xdr:ext cx="686813" cy="647700"/>
    <xdr:pic>
      <xdr:nvPicPr>
        <xdr:cNvPr id="3" name="Picture 2" descr="RMC_LOGO.jpg">
          <a:extLst>
            <a:ext uri="{FF2B5EF4-FFF2-40B4-BE49-F238E27FC236}">
              <a16:creationId xmlns="" xmlns:a16="http://schemas.microsoft.com/office/drawing/2014/main" id="{5355F724-7091-4435-9E8A-B6464A0FCEF3}"/>
            </a:ext>
          </a:extLst>
        </xdr:cNvPr>
        <xdr:cNvPicPr>
          <a:picLocks noChangeAspect="1"/>
        </xdr:cNvPicPr>
      </xdr:nvPicPr>
      <xdr:blipFill>
        <a:blip xmlns:r="http://schemas.openxmlformats.org/officeDocument/2006/relationships" r:embed="rId2" cstate="print"/>
        <a:stretch>
          <a:fillRect/>
        </a:stretch>
      </xdr:blipFill>
      <xdr:spPr>
        <a:xfrm>
          <a:off x="5057776" y="47626"/>
          <a:ext cx="686813" cy="6477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20"/>
  <sheetViews>
    <sheetView tabSelected="1" workbookViewId="0">
      <selection activeCell="A3" sqref="A3:F3"/>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24" t="s">
        <v>0</v>
      </c>
      <c r="B1" s="24"/>
      <c r="C1" s="24"/>
      <c r="D1" s="24"/>
      <c r="E1" s="24"/>
      <c r="F1" s="24"/>
    </row>
    <row r="2" spans="1:6" ht="18.75">
      <c r="A2" s="24" t="s">
        <v>1</v>
      </c>
      <c r="B2" s="24"/>
      <c r="C2" s="24"/>
      <c r="D2" s="24"/>
      <c r="E2" s="24"/>
      <c r="F2" s="24"/>
    </row>
    <row r="3" spans="1:6" ht="59.25" customHeight="1">
      <c r="A3" s="25" t="s">
        <v>2</v>
      </c>
      <c r="B3" s="25"/>
      <c r="C3" s="25"/>
      <c r="D3" s="25"/>
      <c r="E3" s="25"/>
      <c r="F3" s="25"/>
    </row>
    <row r="4" spans="1:6">
      <c r="A4" s="2" t="s">
        <v>3</v>
      </c>
      <c r="B4" s="2" t="s">
        <v>4</v>
      </c>
      <c r="C4" s="2" t="s">
        <v>5</v>
      </c>
      <c r="D4" s="2" t="s">
        <v>6</v>
      </c>
      <c r="E4" s="2" t="s">
        <v>7</v>
      </c>
      <c r="F4" s="2" t="s">
        <v>8</v>
      </c>
    </row>
    <row r="5" spans="1:6" ht="165">
      <c r="A5" s="3" t="s">
        <v>9</v>
      </c>
      <c r="B5" s="3" t="s">
        <v>10</v>
      </c>
      <c r="C5" s="3">
        <v>42.48</v>
      </c>
      <c r="D5" s="3" t="s">
        <v>11</v>
      </c>
      <c r="E5" s="3">
        <v>151.82</v>
      </c>
      <c r="F5" s="3">
        <f t="shared" ref="F5:F15" si="0">C5*E5</f>
        <v>6449.3135999999995</v>
      </c>
    </row>
    <row r="6" spans="1:6" ht="105">
      <c r="A6" s="3" t="s">
        <v>12</v>
      </c>
      <c r="B6" s="3" t="s">
        <v>13</v>
      </c>
      <c r="C6" s="3">
        <v>8.5</v>
      </c>
      <c r="D6" s="3" t="s">
        <v>14</v>
      </c>
      <c r="E6" s="3">
        <v>589.51</v>
      </c>
      <c r="F6" s="3">
        <f t="shared" si="0"/>
        <v>5010.835</v>
      </c>
    </row>
    <row r="7" spans="1:6" ht="90">
      <c r="A7" s="3" t="s">
        <v>15</v>
      </c>
      <c r="B7" s="3" t="s">
        <v>16</v>
      </c>
      <c r="C7" s="3">
        <v>13.93</v>
      </c>
      <c r="D7" s="3" t="s">
        <v>11</v>
      </c>
      <c r="E7" s="3">
        <v>1756.4</v>
      </c>
      <c r="F7" s="3">
        <f t="shared" si="0"/>
        <v>24466.652000000002</v>
      </c>
    </row>
    <row r="8" spans="1:6" ht="90">
      <c r="A8" s="3" t="s">
        <v>17</v>
      </c>
      <c r="B8" s="3" t="s">
        <v>18</v>
      </c>
      <c r="C8" s="3">
        <v>16.989999999999998</v>
      </c>
      <c r="D8" s="3" t="s">
        <v>11</v>
      </c>
      <c r="E8" s="3">
        <v>4961.7299999999996</v>
      </c>
      <c r="F8" s="3">
        <f t="shared" si="0"/>
        <v>84299.792699999991</v>
      </c>
    </row>
    <row r="9" spans="1:6" ht="60">
      <c r="A9" s="3" t="s">
        <v>19</v>
      </c>
      <c r="B9" s="3" t="s">
        <v>20</v>
      </c>
      <c r="C9" s="3">
        <v>11.15</v>
      </c>
      <c r="D9" s="3" t="s">
        <v>21</v>
      </c>
      <c r="E9" s="3">
        <v>194.5</v>
      </c>
      <c r="F9" s="3">
        <f t="shared" si="0"/>
        <v>2168.6750000000002</v>
      </c>
    </row>
    <row r="10" spans="1:6">
      <c r="A10" s="4">
        <v>6</v>
      </c>
      <c r="B10" s="3" t="s">
        <v>22</v>
      </c>
      <c r="C10" s="3"/>
      <c r="D10" s="3"/>
      <c r="E10" s="3"/>
      <c r="F10" s="3"/>
    </row>
    <row r="11" spans="1:6">
      <c r="A11" s="3" t="s">
        <v>23</v>
      </c>
      <c r="B11" s="3" t="s">
        <v>24</v>
      </c>
      <c r="C11" s="3">
        <v>7.31</v>
      </c>
      <c r="D11" s="3" t="s">
        <v>11</v>
      </c>
      <c r="E11" s="3">
        <v>848.82</v>
      </c>
      <c r="F11" s="3">
        <f t="shared" si="0"/>
        <v>6204.8742000000002</v>
      </c>
    </row>
    <row r="12" spans="1:6">
      <c r="A12" s="3" t="s">
        <v>25</v>
      </c>
      <c r="B12" s="3" t="s">
        <v>26</v>
      </c>
      <c r="C12" s="3">
        <v>8.5</v>
      </c>
      <c r="D12" s="3" t="s">
        <v>11</v>
      </c>
      <c r="E12" s="3">
        <v>313.14</v>
      </c>
      <c r="F12" s="3">
        <f t="shared" si="0"/>
        <v>2661.69</v>
      </c>
    </row>
    <row r="13" spans="1:6">
      <c r="A13" s="3" t="s">
        <v>27</v>
      </c>
      <c r="B13" s="3" t="s">
        <v>28</v>
      </c>
      <c r="C13" s="3">
        <v>14.61</v>
      </c>
      <c r="D13" s="3" t="s">
        <v>11</v>
      </c>
      <c r="E13" s="3">
        <v>447.06</v>
      </c>
      <c r="F13" s="3">
        <f t="shared" si="0"/>
        <v>6531.5465999999997</v>
      </c>
    </row>
    <row r="14" spans="1:6">
      <c r="A14" s="3" t="s">
        <v>29</v>
      </c>
      <c r="B14" s="3" t="s">
        <v>30</v>
      </c>
      <c r="C14" s="3">
        <v>13.93</v>
      </c>
      <c r="D14" s="3" t="s">
        <v>11</v>
      </c>
      <c r="E14" s="3">
        <v>679.66</v>
      </c>
      <c r="F14" s="3">
        <f t="shared" si="0"/>
        <v>9467.6638000000003</v>
      </c>
    </row>
    <row r="15" spans="1:6">
      <c r="A15" s="3" t="s">
        <v>31</v>
      </c>
      <c r="B15" s="3" t="s">
        <v>32</v>
      </c>
      <c r="C15" s="3">
        <v>42.48</v>
      </c>
      <c r="D15" s="3" t="s">
        <v>11</v>
      </c>
      <c r="E15" s="3">
        <v>117.54</v>
      </c>
      <c r="F15" s="3">
        <f t="shared" si="0"/>
        <v>4993.0991999999997</v>
      </c>
    </row>
    <row r="16" spans="1:6">
      <c r="A16" s="3"/>
      <c r="B16" s="3"/>
      <c r="C16" s="3"/>
      <c r="D16" s="3"/>
      <c r="E16" s="3" t="s">
        <v>33</v>
      </c>
      <c r="F16" s="3">
        <f>SUM(F5:F15)</f>
        <v>152254.1421</v>
      </c>
    </row>
    <row r="17" spans="1:6">
      <c r="A17" s="5"/>
      <c r="B17" s="6"/>
      <c r="C17" s="7"/>
      <c r="D17" s="4"/>
      <c r="E17" s="3" t="s">
        <v>34</v>
      </c>
      <c r="F17" s="3">
        <f>F16*18/100</f>
        <v>27405.745578000002</v>
      </c>
    </row>
    <row r="18" spans="1:6">
      <c r="A18" s="5"/>
      <c r="B18" s="6"/>
      <c r="C18" s="7"/>
      <c r="D18" s="4"/>
      <c r="E18" s="3"/>
      <c r="F18" s="3">
        <f>F17+F16</f>
        <v>179659.887678</v>
      </c>
    </row>
    <row r="19" spans="1:6">
      <c r="A19" s="5"/>
      <c r="B19" s="6"/>
      <c r="C19" s="7"/>
      <c r="D19" s="4"/>
      <c r="E19" s="3" t="s">
        <v>35</v>
      </c>
      <c r="F19" s="3">
        <f>F18*1/100</f>
        <v>1796.59887678</v>
      </c>
    </row>
    <row r="20" spans="1:6">
      <c r="A20" s="5"/>
      <c r="B20" s="6"/>
      <c r="C20" s="7"/>
      <c r="D20" s="4"/>
      <c r="E20" s="3" t="s">
        <v>33</v>
      </c>
      <c r="F20" s="3">
        <f>F19+F18</f>
        <v>181456.48655477999</v>
      </c>
    </row>
  </sheetData>
  <mergeCells count="3">
    <mergeCell ref="A1:F1"/>
    <mergeCell ref="A2:F2"/>
    <mergeCell ref="A3:F3"/>
  </mergeCells>
  <pageMargins left="0.44" right="0.49" top="0.74803149606299213" bottom="0.74803149606299213" header="0.31496062992125984" footer="0.31496062992125984"/>
  <pageSetup paperSize="9" scale="90" orientation="portrait" r:id="rId1"/>
</worksheet>
</file>

<file path=xl/worksheets/sheet10.xml><?xml version="1.0" encoding="utf-8"?>
<worksheet xmlns="http://schemas.openxmlformats.org/spreadsheetml/2006/main" xmlns:r="http://schemas.openxmlformats.org/officeDocument/2006/relationships">
  <dimension ref="A1:F25"/>
  <sheetViews>
    <sheetView workbookViewId="0">
      <selection activeCell="A3" sqref="A3:F3"/>
    </sheetView>
  </sheetViews>
  <sheetFormatPr defaultRowHeight="15"/>
  <cols>
    <col min="1" max="1" width="11.42578125" style="8" customWidth="1"/>
    <col min="2" max="2" width="42.85546875" style="9" customWidth="1"/>
    <col min="3" max="3" width="9.140625" style="1"/>
    <col min="4" max="4" width="9.140625" style="10"/>
    <col min="5" max="5" width="9.140625" style="1"/>
    <col min="6" max="6" width="16.42578125" style="11" customWidth="1"/>
    <col min="7" max="16384" width="9.140625" style="1"/>
  </cols>
  <sheetData>
    <row r="1" spans="1:6" ht="18.75">
      <c r="A1" s="24" t="s">
        <v>0</v>
      </c>
      <c r="B1" s="24"/>
      <c r="C1" s="24"/>
      <c r="D1" s="24"/>
      <c r="E1" s="24"/>
      <c r="F1" s="24"/>
    </row>
    <row r="2" spans="1:6" ht="18.75">
      <c r="A2" s="24" t="s">
        <v>1</v>
      </c>
      <c r="B2" s="24"/>
      <c r="C2" s="24"/>
      <c r="D2" s="24"/>
      <c r="E2" s="24"/>
      <c r="F2" s="24"/>
    </row>
    <row r="3" spans="1:6" ht="59.25" customHeight="1">
      <c r="A3" s="25" t="s">
        <v>155</v>
      </c>
      <c r="B3" s="25"/>
      <c r="C3" s="25"/>
      <c r="D3" s="25"/>
      <c r="E3" s="25"/>
      <c r="F3" s="25"/>
    </row>
    <row r="4" spans="1:6">
      <c r="A4" s="2" t="s">
        <v>3</v>
      </c>
      <c r="B4" s="2" t="s">
        <v>4</v>
      </c>
      <c r="C4" s="2" t="s">
        <v>5</v>
      </c>
      <c r="D4" s="2" t="s">
        <v>6</v>
      </c>
      <c r="E4" s="2" t="s">
        <v>7</v>
      </c>
      <c r="F4" s="2" t="s">
        <v>8</v>
      </c>
    </row>
    <row r="5" spans="1:6" ht="30">
      <c r="A5" s="3">
        <v>1</v>
      </c>
      <c r="B5" s="3" t="s">
        <v>156</v>
      </c>
      <c r="C5" s="3">
        <v>7</v>
      </c>
      <c r="D5" s="3" t="s">
        <v>98</v>
      </c>
      <c r="E5" s="3">
        <v>326.85000000000002</v>
      </c>
      <c r="F5" s="3">
        <f>C5*E5</f>
        <v>2287.9500000000003</v>
      </c>
    </row>
    <row r="6" spans="1:6" ht="75">
      <c r="A6" s="3" t="s">
        <v>157</v>
      </c>
      <c r="B6" s="3" t="s">
        <v>147</v>
      </c>
      <c r="C6" s="3">
        <v>1.42</v>
      </c>
      <c r="D6" s="3" t="s">
        <v>11</v>
      </c>
      <c r="E6" s="3">
        <v>955.89</v>
      </c>
      <c r="F6" s="3">
        <f>C6*E6</f>
        <v>1357.3637999999999</v>
      </c>
    </row>
    <row r="7" spans="1:6" ht="120">
      <c r="A7" s="3" t="s">
        <v>158</v>
      </c>
      <c r="B7" s="3" t="s">
        <v>47</v>
      </c>
      <c r="C7" s="3">
        <v>16.73</v>
      </c>
      <c r="D7" s="3" t="s">
        <v>11</v>
      </c>
      <c r="E7" s="3">
        <v>151.82</v>
      </c>
      <c r="F7" s="3">
        <f t="shared" ref="F7:F20" si="0">C7*E7</f>
        <v>2539.9486000000002</v>
      </c>
    </row>
    <row r="8" spans="1:6" ht="120">
      <c r="A8" s="3" t="s">
        <v>159</v>
      </c>
      <c r="B8" s="3" t="s">
        <v>39</v>
      </c>
      <c r="C8" s="3">
        <v>1.7</v>
      </c>
      <c r="D8" s="3" t="s">
        <v>11</v>
      </c>
      <c r="E8" s="3">
        <v>347.85</v>
      </c>
      <c r="F8" s="3">
        <f t="shared" si="0"/>
        <v>591.34500000000003</v>
      </c>
    </row>
    <row r="9" spans="1:6" ht="90">
      <c r="A9" s="3" t="s">
        <v>160</v>
      </c>
      <c r="B9" s="3" t="s">
        <v>16</v>
      </c>
      <c r="C9" s="3">
        <v>2.86</v>
      </c>
      <c r="D9" s="3" t="s">
        <v>11</v>
      </c>
      <c r="E9" s="3">
        <v>1756.4</v>
      </c>
      <c r="F9" s="3">
        <f t="shared" si="0"/>
        <v>5023.3040000000001</v>
      </c>
    </row>
    <row r="10" spans="1:6" ht="135">
      <c r="A10" s="3" t="s">
        <v>161</v>
      </c>
      <c r="B10" s="3" t="s">
        <v>103</v>
      </c>
      <c r="C10" s="3">
        <v>8.5</v>
      </c>
      <c r="D10" s="3" t="s">
        <v>11</v>
      </c>
      <c r="E10" s="3">
        <v>6082.45</v>
      </c>
      <c r="F10" s="3">
        <f t="shared" si="0"/>
        <v>51700.824999999997</v>
      </c>
    </row>
    <row r="11" spans="1:6" ht="105">
      <c r="A11" s="3" t="s">
        <v>162</v>
      </c>
      <c r="B11" s="3" t="s">
        <v>105</v>
      </c>
      <c r="C11" s="3">
        <v>3.4</v>
      </c>
      <c r="D11" s="3" t="s">
        <v>11</v>
      </c>
      <c r="E11" s="3">
        <v>6308.87</v>
      </c>
      <c r="F11" s="3">
        <f t="shared" si="0"/>
        <v>21450.157999999999</v>
      </c>
    </row>
    <row r="12" spans="1:6" ht="135">
      <c r="A12" s="3">
        <v>8</v>
      </c>
      <c r="B12" s="3" t="s">
        <v>151</v>
      </c>
      <c r="C12" s="3">
        <v>0.45</v>
      </c>
      <c r="D12" s="3" t="s">
        <v>85</v>
      </c>
      <c r="E12" s="3">
        <v>83314.02</v>
      </c>
      <c r="F12" s="3">
        <f t="shared" si="0"/>
        <v>37491.309000000001</v>
      </c>
    </row>
    <row r="13" spans="1:6">
      <c r="A13" s="3" t="s">
        <v>163</v>
      </c>
      <c r="B13" s="3" t="s">
        <v>153</v>
      </c>
      <c r="C13" s="3">
        <v>0.6</v>
      </c>
      <c r="D13" s="3" t="s">
        <v>85</v>
      </c>
      <c r="E13" s="3">
        <v>82096.539999999994</v>
      </c>
      <c r="F13" s="3">
        <f t="shared" si="0"/>
        <v>49257.923999999992</v>
      </c>
    </row>
    <row r="14" spans="1:6" ht="60">
      <c r="A14" s="3" t="s">
        <v>110</v>
      </c>
      <c r="B14" s="3" t="s">
        <v>111</v>
      </c>
      <c r="C14" s="3">
        <v>61.34</v>
      </c>
      <c r="D14" s="3" t="s">
        <v>21</v>
      </c>
      <c r="E14" s="3">
        <v>194.5</v>
      </c>
      <c r="F14" s="3">
        <f t="shared" si="0"/>
        <v>11930.630000000001</v>
      </c>
    </row>
    <row r="15" spans="1:6">
      <c r="A15" s="3">
        <v>10</v>
      </c>
      <c r="B15" s="3" t="s">
        <v>22</v>
      </c>
      <c r="C15" s="3"/>
      <c r="D15" s="3"/>
      <c r="E15" s="3"/>
      <c r="F15" s="3"/>
    </row>
    <row r="16" spans="1:6" ht="18">
      <c r="A16" s="3" t="s">
        <v>62</v>
      </c>
      <c r="B16" s="3" t="s">
        <v>164</v>
      </c>
      <c r="C16" s="3">
        <v>5.13</v>
      </c>
      <c r="D16" s="3" t="s">
        <v>112</v>
      </c>
      <c r="E16" s="3">
        <v>744.66</v>
      </c>
      <c r="F16" s="3">
        <f t="shared" si="0"/>
        <v>3820.1057999999998</v>
      </c>
    </row>
    <row r="17" spans="1:6" ht="18">
      <c r="A17" s="3" t="s">
        <v>65</v>
      </c>
      <c r="B17" s="3" t="s">
        <v>165</v>
      </c>
      <c r="C17" s="3">
        <v>1.7</v>
      </c>
      <c r="D17" s="3" t="s">
        <v>112</v>
      </c>
      <c r="E17" s="3">
        <v>342.9</v>
      </c>
      <c r="F17" s="3">
        <f t="shared" si="0"/>
        <v>582.92999999999995</v>
      </c>
    </row>
    <row r="18" spans="1:6" ht="18">
      <c r="A18" s="3" t="s">
        <v>67</v>
      </c>
      <c r="B18" s="3" t="s">
        <v>166</v>
      </c>
      <c r="C18" s="3">
        <v>2.86</v>
      </c>
      <c r="D18" s="3" t="s">
        <v>112</v>
      </c>
      <c r="E18" s="3">
        <v>570.94000000000005</v>
      </c>
      <c r="F18" s="3">
        <f t="shared" si="0"/>
        <v>1632.8884</v>
      </c>
    </row>
    <row r="19" spans="1:6" ht="18">
      <c r="A19" s="3" t="s">
        <v>69</v>
      </c>
      <c r="B19" s="3" t="s">
        <v>167</v>
      </c>
      <c r="C19" s="3">
        <v>10.23</v>
      </c>
      <c r="D19" s="3" t="s">
        <v>112</v>
      </c>
      <c r="E19" s="3">
        <v>342.9</v>
      </c>
      <c r="F19" s="3">
        <f t="shared" si="0"/>
        <v>3507.8669999999997</v>
      </c>
    </row>
    <row r="20" spans="1:6" ht="18">
      <c r="A20" s="3" t="s">
        <v>72</v>
      </c>
      <c r="B20" s="3" t="s">
        <v>32</v>
      </c>
      <c r="C20" s="3">
        <v>16.73</v>
      </c>
      <c r="D20" s="3" t="s">
        <v>112</v>
      </c>
      <c r="E20" s="3">
        <v>117.54</v>
      </c>
      <c r="F20" s="3">
        <f t="shared" si="0"/>
        <v>1966.4442000000001</v>
      </c>
    </row>
    <row r="21" spans="1:6">
      <c r="A21" s="5"/>
      <c r="B21" s="6"/>
      <c r="C21" s="7" t="s">
        <v>37</v>
      </c>
      <c r="D21" s="4"/>
      <c r="E21" s="3" t="s">
        <v>33</v>
      </c>
      <c r="F21" s="3">
        <f>SUM(F5:F20)</f>
        <v>195140.99279999998</v>
      </c>
    </row>
    <row r="22" spans="1:6" ht="30">
      <c r="A22" s="5"/>
      <c r="B22" s="6"/>
      <c r="C22" s="7"/>
      <c r="D22" s="4"/>
      <c r="E22" s="3" t="s">
        <v>34</v>
      </c>
      <c r="F22" s="3">
        <f>F21*18/100</f>
        <v>35125.378703999995</v>
      </c>
    </row>
    <row r="23" spans="1:6">
      <c r="A23" s="5"/>
      <c r="B23" s="6"/>
      <c r="C23" s="7"/>
      <c r="D23" s="4"/>
      <c r="E23" s="3"/>
      <c r="F23" s="3">
        <f>F22+F21</f>
        <v>230266.37150399998</v>
      </c>
    </row>
    <row r="24" spans="1:6" ht="30">
      <c r="A24" s="5"/>
      <c r="B24" s="6"/>
      <c r="C24" s="7"/>
      <c r="D24" s="4"/>
      <c r="E24" s="3" t="s">
        <v>35</v>
      </c>
      <c r="F24" s="3">
        <f>F23*1/100</f>
        <v>2302.6637150399997</v>
      </c>
    </row>
    <row r="25" spans="1:6">
      <c r="A25" s="5"/>
      <c r="B25" s="6"/>
      <c r="C25" s="7"/>
      <c r="D25" s="4"/>
      <c r="E25" s="3" t="s">
        <v>33</v>
      </c>
      <c r="F25" s="3">
        <f>F24+F23</f>
        <v>232569.03521903997</v>
      </c>
    </row>
  </sheetData>
  <mergeCells count="3">
    <mergeCell ref="A1:F1"/>
    <mergeCell ref="A2:F2"/>
    <mergeCell ref="A3:F3"/>
  </mergeCells>
  <pageMargins left="0.7" right="0.7" top="0.75" bottom="0.75" header="0.3" footer="0.3"/>
</worksheet>
</file>

<file path=xl/worksheets/sheet11.xml><?xml version="1.0" encoding="utf-8"?>
<worksheet xmlns="http://schemas.openxmlformats.org/spreadsheetml/2006/main" xmlns:r="http://schemas.openxmlformats.org/officeDocument/2006/relationships">
  <sheetPr>
    <tabColor theme="0" tint="-4.9989318521683403E-2"/>
  </sheetPr>
  <dimension ref="A1:F25"/>
  <sheetViews>
    <sheetView workbookViewId="0">
      <selection activeCell="A3" sqref="A3:F3"/>
    </sheetView>
  </sheetViews>
  <sheetFormatPr defaultColWidth="9.140625" defaultRowHeight="15"/>
  <cols>
    <col min="1" max="1" width="9.28515625" style="8" bestFit="1" customWidth="1"/>
    <col min="2" max="2" width="42.28515625" style="9" customWidth="1"/>
    <col min="3" max="3" width="9.140625" style="1" customWidth="1"/>
    <col min="4" max="4" width="9.140625" style="10"/>
    <col min="5" max="5" width="11.28515625" style="23" bestFit="1" customWidth="1"/>
    <col min="6" max="6" width="18.5703125" style="23" bestFit="1" customWidth="1"/>
    <col min="7" max="16384" width="9.140625" style="1"/>
  </cols>
  <sheetData>
    <row r="1" spans="1:6" ht="60.75" customHeight="1">
      <c r="A1" s="27" t="s">
        <v>0</v>
      </c>
      <c r="B1" s="27"/>
      <c r="C1" s="27"/>
      <c r="D1" s="27"/>
      <c r="E1" s="27"/>
      <c r="F1" s="27"/>
    </row>
    <row r="2" spans="1:6" ht="18.75">
      <c r="A2" s="24" t="s">
        <v>1</v>
      </c>
      <c r="B2" s="24"/>
      <c r="C2" s="24"/>
      <c r="D2" s="24"/>
      <c r="E2" s="24"/>
      <c r="F2" s="24"/>
    </row>
    <row r="3" spans="1:6" ht="55.5" customHeight="1">
      <c r="A3" s="28" t="s">
        <v>252</v>
      </c>
      <c r="B3" s="29"/>
      <c r="C3" s="29"/>
      <c r="D3" s="29"/>
      <c r="E3" s="29"/>
      <c r="F3" s="30"/>
    </row>
    <row r="4" spans="1:6">
      <c r="A4" s="2" t="s">
        <v>3</v>
      </c>
      <c r="B4" s="2" t="s">
        <v>4</v>
      </c>
      <c r="C4" s="2" t="s">
        <v>5</v>
      </c>
      <c r="D4" s="2" t="s">
        <v>6</v>
      </c>
      <c r="E4" s="15" t="s">
        <v>7</v>
      </c>
      <c r="F4" s="15" t="s">
        <v>8</v>
      </c>
    </row>
    <row r="5" spans="1:6" ht="120">
      <c r="A5" s="16" t="s">
        <v>253</v>
      </c>
      <c r="B5" s="3" t="s">
        <v>47</v>
      </c>
      <c r="C5" s="14">
        <v>40.78</v>
      </c>
      <c r="D5" s="4" t="s">
        <v>14</v>
      </c>
      <c r="E5" s="17">
        <v>151.82</v>
      </c>
      <c r="F5" s="17">
        <f>ROUND((C5*E5),2)</f>
        <v>6191.22</v>
      </c>
    </row>
    <row r="6" spans="1:6" ht="120">
      <c r="A6" s="16" t="s">
        <v>38</v>
      </c>
      <c r="B6" s="3" t="s">
        <v>39</v>
      </c>
      <c r="C6" s="14">
        <v>2.1800000000000002</v>
      </c>
      <c r="D6" s="4" t="s">
        <v>14</v>
      </c>
      <c r="E6" s="17">
        <v>347.85</v>
      </c>
      <c r="F6" s="17">
        <f>ROUND((C6*E6),2)</f>
        <v>758.31</v>
      </c>
    </row>
    <row r="7" spans="1:6" ht="90">
      <c r="A7" s="16" t="s">
        <v>116</v>
      </c>
      <c r="B7" s="3" t="s">
        <v>16</v>
      </c>
      <c r="C7" s="14">
        <v>5.57</v>
      </c>
      <c r="D7" s="4" t="s">
        <v>14</v>
      </c>
      <c r="E7" s="17">
        <v>1756.4</v>
      </c>
      <c r="F7" s="17">
        <f>ROUND((C7*E7),2)</f>
        <v>9783.15</v>
      </c>
    </row>
    <row r="8" spans="1:6" ht="90">
      <c r="A8" s="16" t="s">
        <v>117</v>
      </c>
      <c r="B8" s="3" t="s">
        <v>254</v>
      </c>
      <c r="C8" s="14">
        <v>14.68</v>
      </c>
      <c r="D8" s="4" t="s">
        <v>14</v>
      </c>
      <c r="E8" s="17">
        <v>6082.45</v>
      </c>
      <c r="F8" s="17">
        <f>ROUND((C8*E8),2)</f>
        <v>89290.37</v>
      </c>
    </row>
    <row r="9" spans="1:6" ht="105">
      <c r="A9" s="16" t="s">
        <v>255</v>
      </c>
      <c r="B9" s="3" t="s">
        <v>105</v>
      </c>
      <c r="C9" s="14">
        <v>6.8</v>
      </c>
      <c r="D9" s="4" t="s">
        <v>14</v>
      </c>
      <c r="E9" s="17">
        <v>6308.87</v>
      </c>
      <c r="F9" s="17">
        <f>ROUND((C9*E9),2)</f>
        <v>42900.32</v>
      </c>
    </row>
    <row r="10" spans="1:6" ht="135">
      <c r="A10" s="16">
        <v>6</v>
      </c>
      <c r="B10" s="3" t="s">
        <v>256</v>
      </c>
      <c r="C10" s="14"/>
      <c r="D10" s="4"/>
      <c r="E10" s="17"/>
      <c r="F10" s="17"/>
    </row>
    <row r="11" spans="1:6">
      <c r="A11" s="16" t="s">
        <v>257</v>
      </c>
      <c r="B11" s="3" t="s">
        <v>258</v>
      </c>
      <c r="C11" s="18">
        <v>0.68200000000000005</v>
      </c>
      <c r="D11" s="4" t="s">
        <v>85</v>
      </c>
      <c r="E11" s="17">
        <v>83314.02</v>
      </c>
      <c r="F11" s="17">
        <f>ROUND((C11*E11),2)</f>
        <v>56820.160000000003</v>
      </c>
    </row>
    <row r="12" spans="1:6" ht="30">
      <c r="A12" s="16" t="s">
        <v>163</v>
      </c>
      <c r="B12" s="3" t="s">
        <v>259</v>
      </c>
      <c r="C12" s="18">
        <v>1.024</v>
      </c>
      <c r="D12" s="4" t="s">
        <v>85</v>
      </c>
      <c r="E12" s="17">
        <v>82096.539999999994</v>
      </c>
      <c r="F12" s="17">
        <f>ROUND((C12*E12),2)</f>
        <v>84066.86</v>
      </c>
    </row>
    <row r="13" spans="1:6" ht="60">
      <c r="A13" s="16" t="s">
        <v>251</v>
      </c>
      <c r="B13" s="3" t="s">
        <v>111</v>
      </c>
      <c r="C13" s="14">
        <v>156.13</v>
      </c>
      <c r="D13" s="4" t="s">
        <v>21</v>
      </c>
      <c r="E13" s="17">
        <v>194.5</v>
      </c>
      <c r="F13" s="17">
        <f>ROUND((C13*E13),2)</f>
        <v>30367.29</v>
      </c>
    </row>
    <row r="14" spans="1:6">
      <c r="A14" s="5">
        <v>6</v>
      </c>
      <c r="B14" s="6" t="s">
        <v>260</v>
      </c>
      <c r="C14" s="7"/>
      <c r="D14" s="4"/>
      <c r="E14" s="17"/>
      <c r="F14" s="17"/>
    </row>
    <row r="15" spans="1:6">
      <c r="A15" s="19" t="s">
        <v>62</v>
      </c>
      <c r="B15" s="20" t="s">
        <v>63</v>
      </c>
      <c r="C15" s="14">
        <v>9.23</v>
      </c>
      <c r="D15" s="4" t="s">
        <v>14</v>
      </c>
      <c r="E15" s="21">
        <v>848.82</v>
      </c>
      <c r="F15" s="17">
        <f>ROUND((C15*E15),2)</f>
        <v>7834.61</v>
      </c>
    </row>
    <row r="16" spans="1:6">
      <c r="A16" s="19" t="s">
        <v>65</v>
      </c>
      <c r="B16" s="20" t="s">
        <v>66</v>
      </c>
      <c r="C16" s="14">
        <v>2.1800000000000002</v>
      </c>
      <c r="D16" s="4" t="s">
        <v>14</v>
      </c>
      <c r="E16" s="21">
        <v>447.06</v>
      </c>
      <c r="F16" s="17">
        <f>ROUND((C16*E16),2)</f>
        <v>974.59</v>
      </c>
    </row>
    <row r="17" spans="1:6">
      <c r="A17" s="19" t="s">
        <v>67</v>
      </c>
      <c r="B17" s="20" t="s">
        <v>113</v>
      </c>
      <c r="C17" s="14">
        <v>5.57</v>
      </c>
      <c r="D17" s="4" t="s">
        <v>14</v>
      </c>
      <c r="E17" s="21">
        <v>679.66</v>
      </c>
      <c r="F17" s="17">
        <f>ROUND((C17*E17),2)</f>
        <v>3785.71</v>
      </c>
    </row>
    <row r="18" spans="1:6">
      <c r="A18" s="19" t="s">
        <v>69</v>
      </c>
      <c r="B18" s="20" t="s">
        <v>68</v>
      </c>
      <c r="C18" s="14">
        <v>18.47</v>
      </c>
      <c r="D18" s="4" t="s">
        <v>14</v>
      </c>
      <c r="E18" s="21">
        <v>447.06</v>
      </c>
      <c r="F18" s="17">
        <f>ROUND((C18*E18),2)</f>
        <v>8257.2000000000007</v>
      </c>
    </row>
    <row r="19" spans="1:6">
      <c r="A19" s="19" t="s">
        <v>72</v>
      </c>
      <c r="B19" s="20" t="s">
        <v>32</v>
      </c>
      <c r="C19" s="14">
        <v>40.78</v>
      </c>
      <c r="D19" s="4" t="s">
        <v>14</v>
      </c>
      <c r="E19" s="21">
        <v>117.54</v>
      </c>
      <c r="F19" s="17">
        <f>ROUND((C19*E19),2)</f>
        <v>4793.28</v>
      </c>
    </row>
    <row r="20" spans="1:6" ht="18.75">
      <c r="A20" s="5"/>
      <c r="B20" s="6"/>
      <c r="C20" s="7"/>
      <c r="D20" s="4"/>
      <c r="E20" s="17" t="s">
        <v>33</v>
      </c>
      <c r="F20" s="22">
        <f>SUM(F5:F19)</f>
        <v>345823.07000000007</v>
      </c>
    </row>
    <row r="21" spans="1:6" ht="18.75">
      <c r="A21" s="26" t="s">
        <v>261</v>
      </c>
      <c r="B21" s="26"/>
      <c r="C21" s="26"/>
      <c r="D21" s="26"/>
      <c r="E21" s="26"/>
      <c r="F21" s="22">
        <f>ROUND((F20*18%),2)</f>
        <v>62248.15</v>
      </c>
    </row>
    <row r="22" spans="1:6" ht="18.75">
      <c r="A22" s="26" t="s">
        <v>207</v>
      </c>
      <c r="B22" s="26" t="s">
        <v>207</v>
      </c>
      <c r="C22" s="26"/>
      <c r="D22" s="26"/>
      <c r="E22" s="26"/>
      <c r="F22" s="22">
        <f>F20+F21</f>
        <v>408071.22000000009</v>
      </c>
    </row>
    <row r="23" spans="1:6" ht="18.75">
      <c r="A23" s="26" t="s">
        <v>262</v>
      </c>
      <c r="B23" s="26" t="s">
        <v>263</v>
      </c>
      <c r="C23" s="26"/>
      <c r="D23" s="26"/>
      <c r="E23" s="26"/>
      <c r="F23" s="22">
        <f>ROUND((F22*1%),2)</f>
        <v>4080.71</v>
      </c>
    </row>
    <row r="24" spans="1:6" ht="18.75">
      <c r="A24" s="26" t="s">
        <v>207</v>
      </c>
      <c r="B24" s="26" t="s">
        <v>207</v>
      </c>
      <c r="C24" s="26"/>
      <c r="D24" s="26"/>
      <c r="E24" s="26"/>
      <c r="F24" s="22">
        <f>F22+F23</f>
        <v>412151.93000000011</v>
      </c>
    </row>
    <row r="25" spans="1:6" ht="18.75">
      <c r="A25" s="26" t="s">
        <v>264</v>
      </c>
      <c r="B25" s="26" t="s">
        <v>264</v>
      </c>
      <c r="C25" s="26"/>
      <c r="D25" s="26"/>
      <c r="E25" s="26"/>
      <c r="F25" s="22">
        <f>ROUND((F24),0)</f>
        <v>412152</v>
      </c>
    </row>
  </sheetData>
  <mergeCells count="8">
    <mergeCell ref="A24:E24"/>
    <mergeCell ref="A25:E25"/>
    <mergeCell ref="A1:F1"/>
    <mergeCell ref="A2:F2"/>
    <mergeCell ref="A3:F3"/>
    <mergeCell ref="A21:E21"/>
    <mergeCell ref="A22:E22"/>
    <mergeCell ref="A23:E23"/>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dimension ref="A1:G19"/>
  <sheetViews>
    <sheetView topLeftCell="A13" workbookViewId="0">
      <selection sqref="A1:XFD1048576"/>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24" t="s">
        <v>0</v>
      </c>
      <c r="B1" s="24"/>
      <c r="C1" s="24"/>
      <c r="D1" s="24"/>
      <c r="E1" s="24"/>
      <c r="F1" s="24"/>
    </row>
    <row r="2" spans="1:6" ht="18.75">
      <c r="A2" s="24" t="s">
        <v>1</v>
      </c>
      <c r="B2" s="24"/>
      <c r="C2" s="24"/>
      <c r="D2" s="24"/>
      <c r="E2" s="24"/>
      <c r="F2" s="24"/>
    </row>
    <row r="3" spans="1:6" ht="54" customHeight="1">
      <c r="A3" s="25" t="s">
        <v>168</v>
      </c>
      <c r="B3" s="25"/>
      <c r="C3" s="25"/>
      <c r="D3" s="25"/>
      <c r="E3" s="25"/>
      <c r="F3" s="25"/>
    </row>
    <row r="4" spans="1:6">
      <c r="A4" s="2" t="s">
        <v>3</v>
      </c>
      <c r="B4" s="2" t="s">
        <v>4</v>
      </c>
      <c r="C4" s="2" t="s">
        <v>5</v>
      </c>
      <c r="D4" s="2" t="s">
        <v>6</v>
      </c>
      <c r="E4" s="2" t="s">
        <v>7</v>
      </c>
      <c r="F4" s="2" t="s">
        <v>8</v>
      </c>
    </row>
    <row r="5" spans="1:6" ht="90">
      <c r="A5" s="3" t="s">
        <v>169</v>
      </c>
      <c r="B5" s="3" t="s">
        <v>52</v>
      </c>
      <c r="C5" s="3">
        <v>0.49</v>
      </c>
      <c r="D5" s="3" t="s">
        <v>11</v>
      </c>
      <c r="E5" s="3">
        <v>4598.2299999999996</v>
      </c>
      <c r="F5" s="3">
        <f>C5*E5</f>
        <v>2253.1326999999997</v>
      </c>
    </row>
    <row r="6" spans="1:6" ht="60">
      <c r="A6" s="3" t="s">
        <v>170</v>
      </c>
      <c r="B6" s="3" t="s">
        <v>111</v>
      </c>
      <c r="C6" s="3">
        <v>3.7</v>
      </c>
      <c r="D6" s="3" t="s">
        <v>21</v>
      </c>
      <c r="E6" s="3">
        <v>194.5</v>
      </c>
      <c r="F6" s="3">
        <f t="shared" ref="F6:F14" si="0">C6*E6</f>
        <v>719.65000000000009</v>
      </c>
    </row>
    <row r="7" spans="1:6" ht="105">
      <c r="A7" s="3" t="s">
        <v>171</v>
      </c>
      <c r="B7" s="3" t="s">
        <v>172</v>
      </c>
      <c r="C7" s="3">
        <v>474.77</v>
      </c>
      <c r="D7" s="3" t="s">
        <v>55</v>
      </c>
      <c r="E7" s="3">
        <v>134.44999999999999</v>
      </c>
      <c r="F7" s="3">
        <f t="shared" si="0"/>
        <v>63832.826499999996</v>
      </c>
    </row>
    <row r="8" spans="1:6" ht="225">
      <c r="A8" s="3" t="s">
        <v>173</v>
      </c>
      <c r="B8" s="3" t="s">
        <v>174</v>
      </c>
      <c r="C8" s="3">
        <v>76.47</v>
      </c>
      <c r="D8" s="3" t="s">
        <v>21</v>
      </c>
      <c r="E8" s="3">
        <v>1146.06</v>
      </c>
      <c r="F8" s="3">
        <f t="shared" si="0"/>
        <v>87639.208199999994</v>
      </c>
    </row>
    <row r="9" spans="1:6" ht="105">
      <c r="A9" s="3" t="s">
        <v>175</v>
      </c>
      <c r="B9" s="3" t="s">
        <v>59</v>
      </c>
      <c r="C9" s="3">
        <v>17.420000000000002</v>
      </c>
      <c r="D9" s="3" t="s">
        <v>21</v>
      </c>
      <c r="E9" s="3">
        <v>57.77</v>
      </c>
      <c r="F9" s="3">
        <f t="shared" si="0"/>
        <v>1006.3534000000002</v>
      </c>
    </row>
    <row r="10" spans="1:6" ht="45">
      <c r="A10" s="3" t="s">
        <v>176</v>
      </c>
      <c r="B10" s="3" t="s">
        <v>61</v>
      </c>
      <c r="C10" s="3">
        <v>17.420000000000002</v>
      </c>
      <c r="D10" s="3" t="s">
        <v>21</v>
      </c>
      <c r="E10" s="3">
        <v>66.040000000000006</v>
      </c>
      <c r="F10" s="3">
        <f t="shared" si="0"/>
        <v>1150.4168000000002</v>
      </c>
    </row>
    <row r="11" spans="1:6" ht="285">
      <c r="A11" s="3" t="s">
        <v>177</v>
      </c>
      <c r="B11" s="3" t="s">
        <v>178</v>
      </c>
      <c r="C11" s="3">
        <v>118.96</v>
      </c>
      <c r="D11" s="3" t="s">
        <v>21</v>
      </c>
      <c r="E11" s="3">
        <v>877.72</v>
      </c>
      <c r="F11" s="3">
        <f t="shared" si="0"/>
        <v>104413.57119999999</v>
      </c>
    </row>
    <row r="12" spans="1:6">
      <c r="A12" s="3">
        <v>8</v>
      </c>
      <c r="B12" s="3" t="s">
        <v>22</v>
      </c>
      <c r="C12" s="3"/>
      <c r="D12" s="3"/>
      <c r="E12" s="3"/>
      <c r="F12" s="3"/>
    </row>
    <row r="13" spans="1:6" ht="16.5">
      <c r="A13" s="3" t="s">
        <v>62</v>
      </c>
      <c r="B13" s="3" t="s">
        <v>63</v>
      </c>
      <c r="C13" s="3">
        <v>0.22</v>
      </c>
      <c r="D13" s="3" t="s">
        <v>64</v>
      </c>
      <c r="E13" s="3">
        <v>848.82</v>
      </c>
      <c r="F13" s="3">
        <f t="shared" si="0"/>
        <v>186.74040000000002</v>
      </c>
    </row>
    <row r="14" spans="1:6" ht="16.5">
      <c r="A14" s="3" t="s">
        <v>65</v>
      </c>
      <c r="B14" s="3" t="s">
        <v>68</v>
      </c>
      <c r="C14" s="3">
        <v>0.42</v>
      </c>
      <c r="D14" s="3" t="s">
        <v>64</v>
      </c>
      <c r="E14" s="3">
        <v>447.06</v>
      </c>
      <c r="F14" s="3">
        <f t="shared" si="0"/>
        <v>187.76519999999999</v>
      </c>
    </row>
    <row r="15" spans="1:6">
      <c r="A15" s="3"/>
      <c r="B15" s="3"/>
      <c r="C15" s="3"/>
      <c r="D15" s="3"/>
      <c r="E15" s="3" t="s">
        <v>33</v>
      </c>
      <c r="F15" s="3">
        <f>SUM(F5:F14)</f>
        <v>261389.66439999998</v>
      </c>
    </row>
    <row r="16" spans="1:6">
      <c r="A16" s="5"/>
      <c r="B16" s="6"/>
      <c r="C16" s="7"/>
      <c r="D16" s="4"/>
      <c r="E16" s="3" t="s">
        <v>34</v>
      </c>
      <c r="F16" s="3">
        <f>F15*18/100</f>
        <v>47050.139591999992</v>
      </c>
    </row>
    <row r="17" spans="1:6">
      <c r="A17" s="5"/>
      <c r="B17" s="6"/>
      <c r="C17" s="7"/>
      <c r="D17" s="4"/>
      <c r="E17" s="3"/>
      <c r="F17" s="3">
        <f>F16+F15</f>
        <v>308439.80399199994</v>
      </c>
    </row>
    <row r="18" spans="1:6">
      <c r="A18" s="5"/>
      <c r="B18" s="6"/>
      <c r="C18" s="7"/>
      <c r="D18" s="4"/>
      <c r="E18" s="3" t="s">
        <v>35</v>
      </c>
      <c r="F18" s="3">
        <f>F17*1/100</f>
        <v>3084.3980399199995</v>
      </c>
    </row>
    <row r="19" spans="1:6">
      <c r="A19" s="5"/>
      <c r="B19" s="6"/>
      <c r="C19" s="7"/>
      <c r="D19" s="4"/>
      <c r="E19" s="3" t="s">
        <v>33</v>
      </c>
      <c r="F19" s="3">
        <f>F18+F17</f>
        <v>311524.20203191997</v>
      </c>
    </row>
  </sheetData>
  <mergeCells count="3">
    <mergeCell ref="A1:F1"/>
    <mergeCell ref="A2:F2"/>
    <mergeCell ref="A3: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J25"/>
  <sheetViews>
    <sheetView topLeftCell="A22" workbookViewId="0">
      <selection activeCell="H5" sqref="H5"/>
    </sheetView>
  </sheetViews>
  <sheetFormatPr defaultRowHeight="15"/>
  <cols>
    <col min="1" max="1" width="9.140625" style="8"/>
    <col min="2" max="2" width="42.85546875" style="9" customWidth="1"/>
    <col min="3" max="3" width="9.140625" style="1"/>
    <col min="4" max="4" width="9.140625" style="10"/>
    <col min="5" max="5" width="9.140625" style="1"/>
    <col min="6" max="6" width="16.42578125" style="11" customWidth="1"/>
    <col min="7" max="16384" width="9.140625" style="1"/>
  </cols>
  <sheetData>
    <row r="1" spans="1:10" ht="18.75">
      <c r="A1" s="24" t="s">
        <v>0</v>
      </c>
      <c r="B1" s="24"/>
      <c r="C1" s="24"/>
      <c r="D1" s="24"/>
      <c r="E1" s="24"/>
      <c r="F1" s="24"/>
    </row>
    <row r="2" spans="1:10" ht="18.75">
      <c r="A2" s="24" t="s">
        <v>1</v>
      </c>
      <c r="B2" s="24"/>
      <c r="C2" s="24"/>
      <c r="D2" s="24"/>
      <c r="E2" s="24"/>
      <c r="F2" s="24"/>
    </row>
    <row r="3" spans="1:10" ht="48.75" customHeight="1">
      <c r="A3" s="25" t="s">
        <v>179</v>
      </c>
      <c r="B3" s="25"/>
      <c r="C3" s="25"/>
      <c r="D3" s="25"/>
      <c r="E3" s="25"/>
      <c r="F3" s="25"/>
    </row>
    <row r="4" spans="1:10">
      <c r="A4" s="2" t="s">
        <v>3</v>
      </c>
      <c r="B4" s="2" t="s">
        <v>4</v>
      </c>
      <c r="C4" s="2" t="s">
        <v>5</v>
      </c>
      <c r="D4" s="2" t="s">
        <v>6</v>
      </c>
      <c r="E4" s="2" t="s">
        <v>7</v>
      </c>
      <c r="F4" s="2" t="s">
        <v>8</v>
      </c>
    </row>
    <row r="5" spans="1:10" ht="120">
      <c r="A5" s="3" t="s">
        <v>180</v>
      </c>
      <c r="B5" s="3" t="s">
        <v>181</v>
      </c>
      <c r="C5" s="3">
        <v>153.36000000000001</v>
      </c>
      <c r="D5" s="3" t="s">
        <v>11</v>
      </c>
      <c r="E5" s="3">
        <v>151.82</v>
      </c>
      <c r="F5" s="3">
        <f>ROUND(E5*C5,2)</f>
        <v>23283.119999999999</v>
      </c>
      <c r="J5" s="1" t="s">
        <v>182</v>
      </c>
    </row>
    <row r="6" spans="1:10" ht="105">
      <c r="A6" s="3" t="s">
        <v>183</v>
      </c>
      <c r="B6" s="3" t="s">
        <v>184</v>
      </c>
      <c r="C6" s="3">
        <v>14.41</v>
      </c>
      <c r="D6" s="3" t="s">
        <v>11</v>
      </c>
      <c r="E6" s="3">
        <v>344.85</v>
      </c>
      <c r="F6" s="3">
        <f t="shared" ref="F6:F20" si="0">ROUND(E6*C6,2)</f>
        <v>4969.29</v>
      </c>
    </row>
    <row r="7" spans="1:10" ht="90">
      <c r="A7" s="3" t="s">
        <v>185</v>
      </c>
      <c r="B7" s="3" t="s">
        <v>16</v>
      </c>
      <c r="C7" s="3">
        <v>24.21</v>
      </c>
      <c r="D7" s="3" t="s">
        <v>11</v>
      </c>
      <c r="E7" s="3">
        <v>1756.4</v>
      </c>
      <c r="F7" s="3">
        <f t="shared" si="0"/>
        <v>42522.44</v>
      </c>
    </row>
    <row r="8" spans="1:10" ht="135">
      <c r="A8" s="3" t="s">
        <v>186</v>
      </c>
      <c r="B8" s="3" t="s">
        <v>187</v>
      </c>
      <c r="C8" s="3">
        <v>14.41</v>
      </c>
      <c r="D8" s="3" t="s">
        <v>11</v>
      </c>
      <c r="E8" s="3">
        <v>4598.2299999999996</v>
      </c>
      <c r="F8" s="3">
        <f t="shared" si="0"/>
        <v>66260.490000000005</v>
      </c>
    </row>
    <row r="9" spans="1:10" ht="120">
      <c r="A9" s="3" t="s">
        <v>188</v>
      </c>
      <c r="B9" s="3" t="s">
        <v>189</v>
      </c>
      <c r="C9" s="3">
        <v>57.65</v>
      </c>
      <c r="D9" s="3" t="s">
        <v>11</v>
      </c>
      <c r="E9" s="3">
        <v>2987.47</v>
      </c>
      <c r="F9" s="3">
        <f t="shared" si="0"/>
        <v>172227.65</v>
      </c>
    </row>
    <row r="10" spans="1:10" ht="90">
      <c r="A10" s="3" t="s">
        <v>190</v>
      </c>
      <c r="B10" s="3" t="s">
        <v>191</v>
      </c>
      <c r="C10" s="3">
        <v>367.67</v>
      </c>
      <c r="D10" s="3" t="s">
        <v>21</v>
      </c>
      <c r="E10" s="3">
        <v>313.3</v>
      </c>
      <c r="F10" s="3">
        <f t="shared" si="0"/>
        <v>115191.01</v>
      </c>
    </row>
    <row r="11" spans="1:10" ht="105">
      <c r="A11" s="3" t="s">
        <v>192</v>
      </c>
      <c r="B11" s="3" t="s">
        <v>193</v>
      </c>
      <c r="C11" s="3">
        <v>2.8</v>
      </c>
      <c r="D11" s="3" t="s">
        <v>14</v>
      </c>
      <c r="E11" s="3">
        <v>6308.87</v>
      </c>
      <c r="F11" s="3">
        <f t="shared" si="0"/>
        <v>17664.84</v>
      </c>
    </row>
    <row r="12" spans="1:10" ht="120">
      <c r="A12" s="3" t="s">
        <v>194</v>
      </c>
      <c r="B12" s="3" t="s">
        <v>195</v>
      </c>
      <c r="C12" s="3">
        <v>0.11</v>
      </c>
      <c r="D12" s="3" t="s">
        <v>196</v>
      </c>
      <c r="E12" s="3">
        <v>83314.02</v>
      </c>
      <c r="F12" s="3">
        <f t="shared" ref="F12" si="1">C12*E12</f>
        <v>9164.5421999999999</v>
      </c>
    </row>
    <row r="13" spans="1:10" ht="120">
      <c r="A13" s="3" t="s">
        <v>197</v>
      </c>
      <c r="B13" s="3" t="s">
        <v>198</v>
      </c>
      <c r="C13" s="3">
        <v>0.14000000000000001</v>
      </c>
      <c r="D13" s="3" t="s">
        <v>85</v>
      </c>
      <c r="E13" s="3">
        <v>82096.539999999994</v>
      </c>
      <c r="F13" s="3">
        <f t="shared" si="0"/>
        <v>11493.52</v>
      </c>
    </row>
    <row r="14" spans="1:10" ht="60">
      <c r="A14" s="3" t="s">
        <v>199</v>
      </c>
      <c r="B14" s="3" t="s">
        <v>88</v>
      </c>
      <c r="C14" s="3">
        <v>6.13</v>
      </c>
      <c r="D14" s="3" t="s">
        <v>200</v>
      </c>
      <c r="E14" s="3">
        <v>194.5</v>
      </c>
      <c r="F14" s="3">
        <f t="shared" si="0"/>
        <v>1192.29</v>
      </c>
    </row>
    <row r="15" spans="1:10">
      <c r="A15" s="4">
        <v>10</v>
      </c>
      <c r="B15" s="3" t="s">
        <v>22</v>
      </c>
      <c r="C15" s="3"/>
      <c r="D15" s="3"/>
      <c r="E15" s="3"/>
      <c r="F15" s="3"/>
    </row>
    <row r="16" spans="1:10" ht="16.5">
      <c r="A16" s="3" t="s">
        <v>62</v>
      </c>
      <c r="B16" s="3" t="s">
        <v>201</v>
      </c>
      <c r="C16" s="3">
        <v>14.41</v>
      </c>
      <c r="D16" s="3" t="s">
        <v>202</v>
      </c>
      <c r="E16" s="3">
        <v>417.3</v>
      </c>
      <c r="F16" s="3">
        <f t="shared" si="0"/>
        <v>6013.29</v>
      </c>
    </row>
    <row r="17" spans="1:6" ht="16.5">
      <c r="A17" s="3" t="s">
        <v>65</v>
      </c>
      <c r="B17" s="3" t="s">
        <v>203</v>
      </c>
      <c r="C17" s="3">
        <v>41.93</v>
      </c>
      <c r="D17" s="3" t="s">
        <v>202</v>
      </c>
      <c r="E17" s="3">
        <v>819.06</v>
      </c>
      <c r="F17" s="3">
        <f t="shared" si="0"/>
        <v>34343.19</v>
      </c>
    </row>
    <row r="18" spans="1:6" ht="16.5">
      <c r="A18" s="3" t="s">
        <v>67</v>
      </c>
      <c r="B18" s="3" t="s">
        <v>204</v>
      </c>
      <c r="C18" s="3">
        <v>15.38</v>
      </c>
      <c r="D18" s="3" t="s">
        <v>202</v>
      </c>
      <c r="E18" s="3">
        <v>417.3</v>
      </c>
      <c r="F18" s="3">
        <f t="shared" si="0"/>
        <v>6418.07</v>
      </c>
    </row>
    <row r="19" spans="1:6" ht="16.5">
      <c r="A19" s="3" t="s">
        <v>69</v>
      </c>
      <c r="B19" s="3" t="s">
        <v>205</v>
      </c>
      <c r="C19" s="3">
        <v>81.86</v>
      </c>
      <c r="D19" s="3" t="s">
        <v>202</v>
      </c>
      <c r="E19" s="3">
        <v>648.59</v>
      </c>
      <c r="F19" s="3">
        <f t="shared" si="0"/>
        <v>53093.58</v>
      </c>
    </row>
    <row r="20" spans="1:6" ht="16.5">
      <c r="A20" s="3" t="s">
        <v>72</v>
      </c>
      <c r="B20" s="3" t="s">
        <v>206</v>
      </c>
      <c r="C20" s="3">
        <v>153.36000000000001</v>
      </c>
      <c r="D20" s="3" t="s">
        <v>202</v>
      </c>
      <c r="E20" s="3">
        <v>117.54</v>
      </c>
      <c r="F20" s="3">
        <f t="shared" si="0"/>
        <v>18025.93</v>
      </c>
    </row>
    <row r="21" spans="1:6">
      <c r="A21" s="3"/>
      <c r="B21" s="3"/>
      <c r="C21" s="3"/>
      <c r="D21" s="3"/>
      <c r="E21" s="3" t="s">
        <v>207</v>
      </c>
      <c r="F21" s="3">
        <f>SUM(F5:F20)</f>
        <v>581863.2522000001</v>
      </c>
    </row>
    <row r="22" spans="1:6" ht="30">
      <c r="A22" s="5"/>
      <c r="B22" s="6"/>
      <c r="C22" s="7"/>
      <c r="D22" s="4"/>
      <c r="E22" s="3" t="s">
        <v>34</v>
      </c>
      <c r="F22" s="3">
        <f>F21*18%</f>
        <v>104735.38539600001</v>
      </c>
    </row>
    <row r="23" spans="1:6">
      <c r="A23" s="5"/>
      <c r="B23" s="6"/>
      <c r="C23" s="7"/>
      <c r="D23" s="4"/>
      <c r="E23" s="3"/>
      <c r="F23" s="3">
        <f>F22+F21</f>
        <v>686598.6375960001</v>
      </c>
    </row>
    <row r="24" spans="1:6" ht="30">
      <c r="A24" s="5"/>
      <c r="B24" s="6"/>
      <c r="C24" s="7"/>
      <c r="D24" s="4"/>
      <c r="E24" s="3" t="s">
        <v>35</v>
      </c>
      <c r="F24" s="3">
        <f>F23*1/100</f>
        <v>6865.9863759600012</v>
      </c>
    </row>
    <row r="25" spans="1:6">
      <c r="A25" s="5"/>
      <c r="B25" s="6"/>
      <c r="C25" s="7"/>
      <c r="D25" s="4"/>
      <c r="E25" s="3" t="s">
        <v>207</v>
      </c>
      <c r="F25" s="3">
        <f>F24+F23</f>
        <v>693464.62397196016</v>
      </c>
    </row>
  </sheetData>
  <mergeCells count="3">
    <mergeCell ref="A1:F1"/>
    <mergeCell ref="A2:F2"/>
    <mergeCell ref="A3:F3"/>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G24"/>
  <sheetViews>
    <sheetView workbookViewId="0">
      <selection activeCell="A3" sqref="A3:F3"/>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24" t="s">
        <v>0</v>
      </c>
      <c r="B1" s="24"/>
      <c r="C1" s="24"/>
      <c r="D1" s="24"/>
      <c r="E1" s="24"/>
      <c r="F1" s="24"/>
    </row>
    <row r="2" spans="1:6" ht="18.75">
      <c r="A2" s="24" t="s">
        <v>1</v>
      </c>
      <c r="B2" s="24"/>
      <c r="C2" s="24"/>
      <c r="D2" s="24"/>
      <c r="E2" s="24"/>
      <c r="F2" s="24"/>
    </row>
    <row r="3" spans="1:6" ht="51.75" customHeight="1">
      <c r="A3" s="25" t="s">
        <v>208</v>
      </c>
      <c r="B3" s="25"/>
      <c r="C3" s="25"/>
      <c r="D3" s="25"/>
      <c r="E3" s="25"/>
      <c r="F3" s="25"/>
    </row>
    <row r="4" spans="1:6">
      <c r="A4" s="2" t="s">
        <v>3</v>
      </c>
      <c r="B4" s="2" t="s">
        <v>4</v>
      </c>
      <c r="C4" s="2" t="s">
        <v>5</v>
      </c>
      <c r="D4" s="2" t="s">
        <v>6</v>
      </c>
      <c r="E4" s="2" t="s">
        <v>7</v>
      </c>
      <c r="F4" s="2" t="s">
        <v>8</v>
      </c>
    </row>
    <row r="5" spans="1:6" ht="75">
      <c r="A5" s="3" t="s">
        <v>209</v>
      </c>
      <c r="B5" s="3" t="s">
        <v>147</v>
      </c>
      <c r="C5" s="3">
        <v>17.079999999999998</v>
      </c>
      <c r="D5" s="3" t="s">
        <v>11</v>
      </c>
      <c r="E5" s="3">
        <v>955.89</v>
      </c>
      <c r="F5" s="3">
        <f>C5*E5</f>
        <v>16326.601199999997</v>
      </c>
    </row>
    <row r="6" spans="1:6" ht="120">
      <c r="A6" s="3" t="s">
        <v>99</v>
      </c>
      <c r="B6" s="3" t="s">
        <v>47</v>
      </c>
      <c r="C6" s="3">
        <v>89.21</v>
      </c>
      <c r="D6" s="3" t="s">
        <v>11</v>
      </c>
      <c r="E6" s="3">
        <v>151.82</v>
      </c>
      <c r="F6" s="3">
        <f t="shared" ref="F6:F19" si="0">C6*E6</f>
        <v>13543.862199999998</v>
      </c>
    </row>
    <row r="7" spans="1:6" ht="120">
      <c r="A7" s="3" t="s">
        <v>100</v>
      </c>
      <c r="B7" s="3" t="s">
        <v>39</v>
      </c>
      <c r="C7" s="3">
        <v>4.08</v>
      </c>
      <c r="D7" s="3" t="s">
        <v>11</v>
      </c>
      <c r="E7" s="3">
        <v>347.85</v>
      </c>
      <c r="F7" s="3">
        <f t="shared" si="0"/>
        <v>1419.2280000000001</v>
      </c>
    </row>
    <row r="8" spans="1:6" ht="90">
      <c r="A8" s="3" t="s">
        <v>101</v>
      </c>
      <c r="B8" s="3" t="s">
        <v>16</v>
      </c>
      <c r="C8" s="3">
        <v>10.45</v>
      </c>
      <c r="D8" s="3" t="s">
        <v>11</v>
      </c>
      <c r="E8" s="3">
        <v>1756.4</v>
      </c>
      <c r="F8" s="3">
        <f t="shared" si="0"/>
        <v>18354.38</v>
      </c>
    </row>
    <row r="9" spans="1:6" ht="135">
      <c r="A9" s="3" t="s">
        <v>102</v>
      </c>
      <c r="B9" s="3" t="s">
        <v>103</v>
      </c>
      <c r="C9" s="3">
        <v>29.65</v>
      </c>
      <c r="D9" s="3" t="s">
        <v>11</v>
      </c>
      <c r="E9" s="3">
        <v>6082.45</v>
      </c>
      <c r="F9" s="3">
        <f t="shared" si="0"/>
        <v>180344.64249999999</v>
      </c>
    </row>
    <row r="10" spans="1:6" ht="105">
      <c r="A10" s="3" t="s">
        <v>210</v>
      </c>
      <c r="B10" s="3" t="s">
        <v>105</v>
      </c>
      <c r="C10" s="3">
        <v>12.74</v>
      </c>
      <c r="D10" s="3" t="s">
        <v>11</v>
      </c>
      <c r="E10" s="3">
        <v>6308.87</v>
      </c>
      <c r="F10" s="3">
        <f t="shared" si="0"/>
        <v>80375.003800000006</v>
      </c>
    </row>
    <row r="11" spans="1:6" ht="135">
      <c r="A11" s="3" t="s">
        <v>211</v>
      </c>
      <c r="B11" s="3" t="s">
        <v>151</v>
      </c>
      <c r="C11" s="3">
        <v>1.347</v>
      </c>
      <c r="D11" s="3" t="s">
        <v>85</v>
      </c>
      <c r="E11" s="3">
        <v>83314.02</v>
      </c>
      <c r="F11" s="3">
        <f t="shared" si="0"/>
        <v>112223.98494000001</v>
      </c>
    </row>
    <row r="12" spans="1:6" ht="30">
      <c r="A12" s="3" t="s">
        <v>163</v>
      </c>
      <c r="B12" s="3" t="s">
        <v>153</v>
      </c>
      <c r="C12" s="3">
        <v>2.0209999999999999</v>
      </c>
      <c r="D12" s="3" t="s">
        <v>85</v>
      </c>
      <c r="E12" s="3">
        <v>82096.539999999994</v>
      </c>
      <c r="F12" s="3">
        <f t="shared" si="0"/>
        <v>165917.10733999999</v>
      </c>
    </row>
    <row r="13" spans="1:6" ht="60">
      <c r="A13" s="3" t="s">
        <v>121</v>
      </c>
      <c r="B13" s="3" t="s">
        <v>111</v>
      </c>
      <c r="C13" s="3">
        <f>F13/E13</f>
        <v>306.69002570694084</v>
      </c>
      <c r="D13" s="3" t="s">
        <v>21</v>
      </c>
      <c r="E13" s="3">
        <v>194.5</v>
      </c>
      <c r="F13" s="3">
        <v>59651.21</v>
      </c>
    </row>
    <row r="14" spans="1:6">
      <c r="A14" s="3">
        <v>9</v>
      </c>
      <c r="B14" s="3" t="s">
        <v>22</v>
      </c>
      <c r="C14" s="3"/>
      <c r="D14" s="3"/>
      <c r="E14" s="3"/>
      <c r="F14" s="3"/>
    </row>
    <row r="15" spans="1:6" ht="18">
      <c r="A15" s="3" t="s">
        <v>62</v>
      </c>
      <c r="B15" s="3" t="s">
        <v>164</v>
      </c>
      <c r="C15" s="3">
        <v>18.23</v>
      </c>
      <c r="D15" s="3" t="s">
        <v>112</v>
      </c>
      <c r="E15" s="3">
        <v>744.66</v>
      </c>
      <c r="F15" s="3">
        <f t="shared" si="0"/>
        <v>13575.1518</v>
      </c>
    </row>
    <row r="16" spans="1:6" ht="18">
      <c r="A16" s="3" t="s">
        <v>65</v>
      </c>
      <c r="B16" s="3" t="s">
        <v>212</v>
      </c>
      <c r="C16" s="3">
        <v>4.08</v>
      </c>
      <c r="D16" s="3" t="s">
        <v>112</v>
      </c>
      <c r="E16" s="3">
        <v>342.9</v>
      </c>
      <c r="F16" s="3">
        <f t="shared" si="0"/>
        <v>1399.0319999999999</v>
      </c>
    </row>
    <row r="17" spans="1:6" ht="18">
      <c r="A17" s="3" t="s">
        <v>67</v>
      </c>
      <c r="B17" s="3" t="s">
        <v>166</v>
      </c>
      <c r="C17" s="3">
        <v>10.45</v>
      </c>
      <c r="D17" s="3" t="s">
        <v>112</v>
      </c>
      <c r="E17" s="3">
        <v>570.94000000000005</v>
      </c>
      <c r="F17" s="3">
        <f t="shared" si="0"/>
        <v>5966.3230000000003</v>
      </c>
    </row>
    <row r="18" spans="1:6" ht="18">
      <c r="A18" s="3" t="s">
        <v>69</v>
      </c>
      <c r="B18" s="3" t="s">
        <v>213</v>
      </c>
      <c r="C18" s="3">
        <v>36.46</v>
      </c>
      <c r="D18" s="3" t="s">
        <v>112</v>
      </c>
      <c r="E18" s="3">
        <v>342.9</v>
      </c>
      <c r="F18" s="3">
        <f t="shared" si="0"/>
        <v>12502.134</v>
      </c>
    </row>
    <row r="19" spans="1:6" ht="18">
      <c r="A19" s="3" t="s">
        <v>72</v>
      </c>
      <c r="B19" s="3" t="s">
        <v>32</v>
      </c>
      <c r="C19" s="3">
        <v>89.21</v>
      </c>
      <c r="D19" s="3" t="s">
        <v>112</v>
      </c>
      <c r="E19" s="3">
        <v>117.54</v>
      </c>
      <c r="F19" s="3">
        <f t="shared" si="0"/>
        <v>10485.743399999999</v>
      </c>
    </row>
    <row r="20" spans="1:6">
      <c r="A20" s="3"/>
      <c r="B20" s="3"/>
      <c r="C20" s="3"/>
      <c r="D20" s="3"/>
      <c r="E20" s="3" t="s">
        <v>33</v>
      </c>
      <c r="F20" s="3">
        <f>SUM(F5:F19)</f>
        <v>692084.40417999984</v>
      </c>
    </row>
    <row r="21" spans="1:6">
      <c r="A21" s="5"/>
      <c r="B21" s="6"/>
      <c r="C21" s="7"/>
      <c r="D21" s="4"/>
      <c r="E21" s="3" t="s">
        <v>34</v>
      </c>
      <c r="F21" s="3">
        <f>F20*18/100</f>
        <v>124575.19275239996</v>
      </c>
    </row>
    <row r="22" spans="1:6">
      <c r="A22" s="5"/>
      <c r="B22" s="6"/>
      <c r="C22" s="7"/>
      <c r="D22" s="4"/>
      <c r="E22" s="3"/>
      <c r="F22" s="3">
        <f>F21+F20</f>
        <v>816659.59693239979</v>
      </c>
    </row>
    <row r="23" spans="1:6">
      <c r="A23" s="5"/>
      <c r="B23" s="6"/>
      <c r="C23" s="7"/>
      <c r="D23" s="4"/>
      <c r="E23" s="3" t="s">
        <v>35</v>
      </c>
      <c r="F23" s="3">
        <f>F22*1/100</f>
        <v>8166.5959693239975</v>
      </c>
    </row>
    <row r="24" spans="1:6">
      <c r="A24" s="5"/>
      <c r="B24" s="6"/>
      <c r="C24" s="7"/>
      <c r="D24" s="4"/>
      <c r="E24" s="3" t="s">
        <v>33</v>
      </c>
      <c r="F24" s="3">
        <f>F23+F22</f>
        <v>824826.19290172379</v>
      </c>
    </row>
  </sheetData>
  <mergeCells count="3">
    <mergeCell ref="A1:F1"/>
    <mergeCell ref="A2:F2"/>
    <mergeCell ref="A3:F3"/>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I20"/>
  <sheetViews>
    <sheetView topLeftCell="A8" workbookViewId="0">
      <selection activeCell="F11" sqref="F11"/>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9" ht="18.75">
      <c r="A1" s="24" t="s">
        <v>0</v>
      </c>
      <c r="B1" s="24"/>
      <c r="C1" s="24"/>
      <c r="D1" s="24"/>
      <c r="E1" s="24"/>
      <c r="F1" s="24"/>
    </row>
    <row r="2" spans="1:9" ht="18.75">
      <c r="A2" s="24" t="s">
        <v>1</v>
      </c>
      <c r="B2" s="24"/>
      <c r="C2" s="24"/>
      <c r="D2" s="24"/>
      <c r="E2" s="24"/>
      <c r="F2" s="24"/>
    </row>
    <row r="3" spans="1:9" ht="59.25" customHeight="1">
      <c r="A3" s="25" t="s">
        <v>214</v>
      </c>
      <c r="B3" s="25"/>
      <c r="C3" s="25"/>
      <c r="D3" s="25"/>
      <c r="E3" s="25"/>
      <c r="F3" s="25"/>
      <c r="I3" s="1" t="s">
        <v>37</v>
      </c>
    </row>
    <row r="4" spans="1:9">
      <c r="A4" s="2" t="s">
        <v>3</v>
      </c>
      <c r="B4" s="2" t="s">
        <v>4</v>
      </c>
      <c r="C4" s="2" t="s">
        <v>5</v>
      </c>
      <c r="D4" s="2" t="s">
        <v>6</v>
      </c>
      <c r="E4" s="2" t="s">
        <v>7</v>
      </c>
      <c r="F4" s="2" t="s">
        <v>8</v>
      </c>
    </row>
    <row r="5" spans="1:9" ht="165">
      <c r="A5" s="3" t="s">
        <v>9</v>
      </c>
      <c r="B5" s="3" t="s">
        <v>10</v>
      </c>
      <c r="C5" s="3">
        <v>118.35</v>
      </c>
      <c r="D5" s="3" t="s">
        <v>11</v>
      </c>
      <c r="E5" s="3">
        <v>151.82</v>
      </c>
      <c r="F5" s="3">
        <f t="shared" ref="F5:F15" si="0">C5*E5</f>
        <v>17967.896999999997</v>
      </c>
    </row>
    <row r="6" spans="1:9" ht="120">
      <c r="A6" s="3" t="s">
        <v>38</v>
      </c>
      <c r="B6" s="3" t="s">
        <v>39</v>
      </c>
      <c r="C6" s="3">
        <v>20.22</v>
      </c>
      <c r="D6" s="3" t="s">
        <v>14</v>
      </c>
      <c r="E6" s="3">
        <v>344.85</v>
      </c>
      <c r="F6" s="3">
        <f t="shared" si="0"/>
        <v>6972.8670000000002</v>
      </c>
    </row>
    <row r="7" spans="1:9" ht="90">
      <c r="A7" s="3" t="s">
        <v>15</v>
      </c>
      <c r="B7" s="3" t="s">
        <v>16</v>
      </c>
      <c r="C7" s="3">
        <v>48.77</v>
      </c>
      <c r="D7" s="3" t="s">
        <v>11</v>
      </c>
      <c r="E7" s="3">
        <v>1756.4</v>
      </c>
      <c r="F7" s="3">
        <f t="shared" si="0"/>
        <v>85659.628000000012</v>
      </c>
    </row>
    <row r="8" spans="1:9" ht="90">
      <c r="A8" s="3" t="s">
        <v>17</v>
      </c>
      <c r="B8" s="3" t="s">
        <v>18</v>
      </c>
      <c r="C8" s="3">
        <v>49.56</v>
      </c>
      <c r="D8" s="3" t="s">
        <v>11</v>
      </c>
      <c r="E8" s="3">
        <v>4961.7299999999996</v>
      </c>
      <c r="F8" s="3">
        <f t="shared" si="0"/>
        <v>245903.3388</v>
      </c>
    </row>
    <row r="9" spans="1:9" ht="60">
      <c r="A9" s="3" t="s">
        <v>19</v>
      </c>
      <c r="B9" s="3" t="s">
        <v>20</v>
      </c>
      <c r="C9" s="3">
        <v>32.53</v>
      </c>
      <c r="D9" s="3" t="s">
        <v>21</v>
      </c>
      <c r="E9" s="3">
        <v>194.5</v>
      </c>
      <c r="F9" s="3">
        <f t="shared" si="0"/>
        <v>6327.085</v>
      </c>
    </row>
    <row r="10" spans="1:9">
      <c r="A10" s="4">
        <v>6</v>
      </c>
      <c r="B10" s="3" t="s">
        <v>22</v>
      </c>
      <c r="C10" s="3"/>
      <c r="D10" s="3"/>
      <c r="E10" s="3"/>
      <c r="F10" s="3"/>
    </row>
    <row r="11" spans="1:9">
      <c r="A11" s="3" t="s">
        <v>23</v>
      </c>
      <c r="B11" s="3" t="s">
        <v>164</v>
      </c>
      <c r="C11" s="3">
        <v>21.31</v>
      </c>
      <c r="D11" s="3" t="s">
        <v>11</v>
      </c>
      <c r="E11" s="3">
        <v>744.66</v>
      </c>
      <c r="F11" s="3">
        <f t="shared" si="0"/>
        <v>15868.704599999999</v>
      </c>
    </row>
    <row r="12" spans="1:9">
      <c r="A12" s="3" t="s">
        <v>25</v>
      </c>
      <c r="B12" s="3" t="s">
        <v>165</v>
      </c>
      <c r="C12" s="3">
        <v>20.22</v>
      </c>
      <c r="D12" s="3" t="s">
        <v>11</v>
      </c>
      <c r="E12" s="3">
        <v>342.9</v>
      </c>
      <c r="F12" s="3">
        <f t="shared" si="0"/>
        <v>6933.4379999999992</v>
      </c>
    </row>
    <row r="13" spans="1:9">
      <c r="A13" s="3" t="s">
        <v>27</v>
      </c>
      <c r="B13" s="3" t="s">
        <v>166</v>
      </c>
      <c r="C13" s="3">
        <v>48.77</v>
      </c>
      <c r="D13" s="3" t="s">
        <v>11</v>
      </c>
      <c r="E13" s="3">
        <v>570.94000000000005</v>
      </c>
      <c r="F13" s="3">
        <f t="shared" si="0"/>
        <v>27844.743800000004</v>
      </c>
    </row>
    <row r="14" spans="1:9">
      <c r="A14" s="3" t="s">
        <v>29</v>
      </c>
      <c r="B14" s="3" t="s">
        <v>68</v>
      </c>
      <c r="C14" s="3">
        <v>42.62</v>
      </c>
      <c r="D14" s="3" t="s">
        <v>11</v>
      </c>
      <c r="E14" s="3">
        <v>342.9</v>
      </c>
      <c r="F14" s="3">
        <f t="shared" si="0"/>
        <v>14614.397999999997</v>
      </c>
    </row>
    <row r="15" spans="1:9">
      <c r="A15" s="3" t="s">
        <v>31</v>
      </c>
      <c r="B15" s="3" t="s">
        <v>32</v>
      </c>
      <c r="C15" s="3">
        <v>118.35</v>
      </c>
      <c r="D15" s="3" t="s">
        <v>11</v>
      </c>
      <c r="E15" s="3">
        <v>117.54</v>
      </c>
      <c r="F15" s="3">
        <f t="shared" si="0"/>
        <v>13910.859</v>
      </c>
    </row>
    <row r="16" spans="1:9">
      <c r="A16" s="3"/>
      <c r="B16" s="3"/>
      <c r="C16" s="3"/>
      <c r="D16" s="3"/>
      <c r="E16" s="3" t="s">
        <v>33</v>
      </c>
      <c r="F16" s="3">
        <f>SUM(F5:F15)</f>
        <v>442002.95920000004</v>
      </c>
    </row>
    <row r="17" spans="1:6">
      <c r="A17" s="5"/>
      <c r="B17" s="6"/>
      <c r="C17" s="7"/>
      <c r="D17" s="4"/>
      <c r="E17" s="3" t="s">
        <v>34</v>
      </c>
      <c r="F17" s="3">
        <f>F16*18/100</f>
        <v>79560.53265600001</v>
      </c>
    </row>
    <row r="18" spans="1:6">
      <c r="A18" s="5"/>
      <c r="B18" s="6"/>
      <c r="C18" s="7"/>
      <c r="D18" s="4"/>
      <c r="E18" s="3"/>
      <c r="F18" s="3">
        <f>F17+F16</f>
        <v>521563.49185600004</v>
      </c>
    </row>
    <row r="19" spans="1:6">
      <c r="A19" s="5"/>
      <c r="B19" s="6"/>
      <c r="C19" s="7"/>
      <c r="D19" s="4"/>
      <c r="E19" s="3" t="s">
        <v>35</v>
      </c>
      <c r="F19" s="3">
        <f>F18*1/100</f>
        <v>5215.6349185600002</v>
      </c>
    </row>
    <row r="20" spans="1:6">
      <c r="A20" s="5"/>
      <c r="B20" s="6"/>
      <c r="C20" s="7"/>
      <c r="D20" s="4"/>
      <c r="E20" s="3" t="s">
        <v>33</v>
      </c>
      <c r="F20" s="3">
        <f>F19+F18</f>
        <v>526779.12677456008</v>
      </c>
    </row>
  </sheetData>
  <mergeCells count="3">
    <mergeCell ref="A1:F1"/>
    <mergeCell ref="A2:F2"/>
    <mergeCell ref="A3:F3"/>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I25"/>
  <sheetViews>
    <sheetView workbookViewId="0">
      <selection activeCell="A3" sqref="A3:F3"/>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9" ht="18.75">
      <c r="A1" s="24" t="s">
        <v>0</v>
      </c>
      <c r="B1" s="24"/>
      <c r="C1" s="24"/>
      <c r="D1" s="24"/>
      <c r="E1" s="24"/>
      <c r="F1" s="24"/>
    </row>
    <row r="2" spans="1:9" ht="18.75">
      <c r="A2" s="24" t="s">
        <v>1</v>
      </c>
      <c r="B2" s="24"/>
      <c r="C2" s="24"/>
      <c r="D2" s="24"/>
      <c r="E2" s="24"/>
      <c r="F2" s="24"/>
    </row>
    <row r="3" spans="1:9" ht="59.25" customHeight="1">
      <c r="A3" s="31" t="s">
        <v>215</v>
      </c>
      <c r="B3" s="32"/>
      <c r="C3" s="32"/>
      <c r="D3" s="32"/>
      <c r="E3" s="32"/>
      <c r="F3" s="33"/>
      <c r="I3" s="1" t="s">
        <v>37</v>
      </c>
    </row>
    <row r="4" spans="1:9">
      <c r="A4" s="2" t="s">
        <v>3</v>
      </c>
      <c r="B4" s="2" t="s">
        <v>4</v>
      </c>
      <c r="C4" s="2" t="s">
        <v>5</v>
      </c>
      <c r="D4" s="2" t="s">
        <v>6</v>
      </c>
      <c r="E4" s="2" t="s">
        <v>7</v>
      </c>
      <c r="F4" s="2" t="s">
        <v>8</v>
      </c>
    </row>
    <row r="5" spans="1:9" ht="165">
      <c r="A5" s="3" t="s">
        <v>216</v>
      </c>
      <c r="B5" s="3" t="s">
        <v>217</v>
      </c>
      <c r="C5" s="3">
        <v>76.83</v>
      </c>
      <c r="D5" s="3" t="s">
        <v>218</v>
      </c>
      <c r="E5" s="3">
        <v>167.33</v>
      </c>
      <c r="F5" s="3">
        <f>C5*E5</f>
        <v>12855.963900000001</v>
      </c>
    </row>
    <row r="6" spans="1:9" ht="120">
      <c r="A6" s="3" t="s">
        <v>219</v>
      </c>
      <c r="B6" s="3" t="s">
        <v>220</v>
      </c>
      <c r="C6" s="3">
        <v>21.28</v>
      </c>
      <c r="D6" s="3" t="s">
        <v>218</v>
      </c>
      <c r="E6" s="3">
        <v>589.51</v>
      </c>
      <c r="F6" s="3">
        <f t="shared" ref="F6:F20" si="0">C6*E6</f>
        <v>12544.772800000001</v>
      </c>
    </row>
    <row r="7" spans="1:9" ht="90">
      <c r="A7" s="3" t="s">
        <v>221</v>
      </c>
      <c r="B7" s="3" t="s">
        <v>222</v>
      </c>
      <c r="C7" s="3">
        <v>3.62</v>
      </c>
      <c r="D7" s="3" t="s">
        <v>218</v>
      </c>
      <c r="E7" s="3">
        <v>1756.4</v>
      </c>
      <c r="F7" s="3">
        <f t="shared" si="0"/>
        <v>6358.1680000000006</v>
      </c>
    </row>
    <row r="8" spans="1:9" ht="90">
      <c r="A8" s="3" t="s">
        <v>223</v>
      </c>
      <c r="B8" s="3" t="s">
        <v>224</v>
      </c>
      <c r="C8" s="3">
        <v>20.16</v>
      </c>
      <c r="D8" s="3" t="s">
        <v>218</v>
      </c>
      <c r="E8" s="3">
        <v>4961.7299999999996</v>
      </c>
      <c r="F8" s="3">
        <f t="shared" si="0"/>
        <v>100028.47679999999</v>
      </c>
    </row>
    <row r="9" spans="1:9" ht="120">
      <c r="A9" s="3" t="s">
        <v>225</v>
      </c>
      <c r="B9" s="3" t="s">
        <v>226</v>
      </c>
      <c r="C9" s="3">
        <v>10.11</v>
      </c>
      <c r="D9" s="3" t="s">
        <v>11</v>
      </c>
      <c r="E9" s="3">
        <v>6308.87</v>
      </c>
      <c r="F9" s="3">
        <f t="shared" si="0"/>
        <v>63782.675699999993</v>
      </c>
    </row>
    <row r="10" spans="1:9" ht="75">
      <c r="A10" s="3" t="s">
        <v>227</v>
      </c>
      <c r="B10" s="3" t="s">
        <v>228</v>
      </c>
      <c r="C10" s="3">
        <v>7.99</v>
      </c>
      <c r="D10" s="3" t="s">
        <v>11</v>
      </c>
      <c r="E10" s="3">
        <v>2768.58</v>
      </c>
      <c r="F10" s="3">
        <f t="shared" si="0"/>
        <v>22120.9542</v>
      </c>
    </row>
    <row r="11" spans="1:9" ht="90">
      <c r="A11" s="3">
        <v>7</v>
      </c>
      <c r="B11" s="3" t="s">
        <v>191</v>
      </c>
      <c r="C11" s="3">
        <v>18.37</v>
      </c>
      <c r="D11" s="3" t="s">
        <v>21</v>
      </c>
      <c r="E11" s="3">
        <v>313.3</v>
      </c>
      <c r="F11" s="3">
        <f t="shared" si="0"/>
        <v>5755.3210000000008</v>
      </c>
    </row>
    <row r="12" spans="1:9" ht="120">
      <c r="A12" s="3" t="s">
        <v>229</v>
      </c>
      <c r="B12" s="3" t="s">
        <v>230</v>
      </c>
      <c r="C12" s="3">
        <v>0.98</v>
      </c>
      <c r="D12" s="3" t="s">
        <v>196</v>
      </c>
      <c r="E12" s="3">
        <v>82096.539999999994</v>
      </c>
      <c r="F12" s="3">
        <f t="shared" si="0"/>
        <v>80454.609199999992</v>
      </c>
    </row>
    <row r="13" spans="1:9" ht="30">
      <c r="A13" s="3" t="s">
        <v>231</v>
      </c>
      <c r="B13" s="3" t="s">
        <v>232</v>
      </c>
      <c r="C13" s="3">
        <v>302.67</v>
      </c>
      <c r="D13" s="3" t="s">
        <v>200</v>
      </c>
      <c r="E13" s="3">
        <v>194.5</v>
      </c>
      <c r="F13" s="3">
        <f t="shared" si="0"/>
        <v>58869.315000000002</v>
      </c>
    </row>
    <row r="14" spans="1:9" ht="60">
      <c r="A14" s="3">
        <v>10</v>
      </c>
      <c r="B14" s="3" t="s">
        <v>233</v>
      </c>
      <c r="C14" s="3">
        <v>250.93</v>
      </c>
      <c r="D14" s="3" t="s">
        <v>21</v>
      </c>
      <c r="E14" s="3">
        <v>877.72</v>
      </c>
      <c r="F14" s="3">
        <f t="shared" si="0"/>
        <v>220246.27960000001</v>
      </c>
    </row>
    <row r="15" spans="1:9">
      <c r="A15" s="3">
        <v>11</v>
      </c>
      <c r="B15" s="3" t="s">
        <v>234</v>
      </c>
      <c r="C15" s="3"/>
      <c r="D15" s="3"/>
      <c r="E15" s="3"/>
      <c r="F15" s="3"/>
    </row>
    <row r="16" spans="1:9">
      <c r="A16" s="3"/>
      <c r="B16" s="3" t="s">
        <v>235</v>
      </c>
      <c r="C16" s="3">
        <v>16.739999999999998</v>
      </c>
      <c r="D16" s="3" t="s">
        <v>218</v>
      </c>
      <c r="E16" s="3">
        <v>744.66</v>
      </c>
      <c r="F16" s="3">
        <f t="shared" si="0"/>
        <v>12465.608399999999</v>
      </c>
    </row>
    <row r="17" spans="1:6">
      <c r="A17" s="3"/>
      <c r="B17" s="3" t="s">
        <v>236</v>
      </c>
      <c r="C17" s="3">
        <v>21.28</v>
      </c>
      <c r="D17" s="3" t="s">
        <v>218</v>
      </c>
      <c r="E17" s="3">
        <v>387.54</v>
      </c>
      <c r="F17" s="3">
        <f t="shared" si="0"/>
        <v>8246.851200000001</v>
      </c>
    </row>
    <row r="18" spans="1:6">
      <c r="A18" s="3"/>
      <c r="B18" s="3" t="s">
        <v>237</v>
      </c>
      <c r="C18" s="3">
        <v>26.03</v>
      </c>
      <c r="D18" s="3" t="s">
        <v>218</v>
      </c>
      <c r="E18" s="3">
        <v>342.9</v>
      </c>
      <c r="F18" s="3">
        <f t="shared" si="0"/>
        <v>8925.6869999999999</v>
      </c>
    </row>
    <row r="19" spans="1:6">
      <c r="A19" s="3"/>
      <c r="B19" s="3" t="s">
        <v>238</v>
      </c>
      <c r="C19" s="3">
        <v>11.6</v>
      </c>
      <c r="D19" s="3" t="s">
        <v>218</v>
      </c>
      <c r="E19" s="3">
        <v>570.94000000000005</v>
      </c>
      <c r="F19" s="3">
        <f t="shared" si="0"/>
        <v>6622.9040000000005</v>
      </c>
    </row>
    <row r="20" spans="1:6">
      <c r="A20" s="3"/>
      <c r="B20" s="3" t="s">
        <v>206</v>
      </c>
      <c r="C20" s="3">
        <v>76.83</v>
      </c>
      <c r="D20" s="3" t="s">
        <v>218</v>
      </c>
      <c r="E20" s="3">
        <v>117.54</v>
      </c>
      <c r="F20" s="3">
        <f t="shared" si="0"/>
        <v>9030.5982000000004</v>
      </c>
    </row>
    <row r="21" spans="1:6">
      <c r="A21" s="3"/>
      <c r="B21" s="3"/>
      <c r="C21" s="3"/>
      <c r="D21" s="3"/>
      <c r="E21" s="3" t="s">
        <v>33</v>
      </c>
      <c r="F21" s="3">
        <f>SUM(F5:F20)</f>
        <v>628308.18500000006</v>
      </c>
    </row>
    <row r="22" spans="1:6">
      <c r="A22" s="5"/>
      <c r="B22" s="6"/>
      <c r="C22" s="7"/>
      <c r="D22" s="4"/>
      <c r="E22" s="3" t="s">
        <v>34</v>
      </c>
      <c r="F22" s="3">
        <f>F21*18/100</f>
        <v>113095.47330000001</v>
      </c>
    </row>
    <row r="23" spans="1:6">
      <c r="A23" s="5"/>
      <c r="B23" s="6"/>
      <c r="C23" s="7"/>
      <c r="D23" s="4"/>
      <c r="E23" s="3"/>
      <c r="F23" s="3">
        <f>F22+F21</f>
        <v>741403.65830000001</v>
      </c>
    </row>
    <row r="24" spans="1:6">
      <c r="A24" s="5"/>
      <c r="B24" s="6"/>
      <c r="C24" s="7"/>
      <c r="D24" s="4"/>
      <c r="E24" s="3" t="s">
        <v>35</v>
      </c>
      <c r="F24" s="3">
        <f>F23*1/100</f>
        <v>7414.0365830000001</v>
      </c>
    </row>
    <row r="25" spans="1:6">
      <c r="A25" s="5"/>
      <c r="B25" s="6"/>
      <c r="C25" s="7"/>
      <c r="D25" s="4"/>
      <c r="E25" s="3" t="s">
        <v>33</v>
      </c>
      <c r="F25" s="3">
        <f>F24+F23</f>
        <v>748817.69488299999</v>
      </c>
    </row>
  </sheetData>
  <mergeCells count="3">
    <mergeCell ref="A1:F1"/>
    <mergeCell ref="A2:F2"/>
    <mergeCell ref="A3:F3"/>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dimension ref="A1:I24"/>
  <sheetViews>
    <sheetView workbookViewId="0">
      <selection activeCell="A3" sqref="A3:F3"/>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9" ht="18.75">
      <c r="A1" s="24" t="s">
        <v>0</v>
      </c>
      <c r="B1" s="24"/>
      <c r="C1" s="24"/>
      <c r="D1" s="24"/>
      <c r="E1" s="24"/>
      <c r="F1" s="24"/>
    </row>
    <row r="2" spans="1:9" ht="18.75">
      <c r="A2" s="24" t="s">
        <v>1</v>
      </c>
      <c r="B2" s="24"/>
      <c r="C2" s="24"/>
      <c r="D2" s="24"/>
      <c r="E2" s="24"/>
      <c r="F2" s="24"/>
    </row>
    <row r="3" spans="1:9" ht="59.25" customHeight="1">
      <c r="A3" s="25" t="s">
        <v>239</v>
      </c>
      <c r="B3" s="25"/>
      <c r="C3" s="25"/>
      <c r="D3" s="25"/>
      <c r="E3" s="25"/>
      <c r="F3" s="25"/>
      <c r="I3" s="1" t="s">
        <v>37</v>
      </c>
    </row>
    <row r="4" spans="1:9">
      <c r="A4" s="2" t="s">
        <v>3</v>
      </c>
      <c r="B4" s="2" t="s">
        <v>4</v>
      </c>
      <c r="C4" s="2" t="s">
        <v>5</v>
      </c>
      <c r="D4" s="2" t="s">
        <v>6</v>
      </c>
      <c r="E4" s="2" t="s">
        <v>7</v>
      </c>
      <c r="F4" s="2" t="s">
        <v>8</v>
      </c>
    </row>
    <row r="5" spans="1:9" ht="165">
      <c r="A5" s="3" t="s">
        <v>240</v>
      </c>
      <c r="B5" s="3" t="s">
        <v>217</v>
      </c>
      <c r="C5" s="3">
        <v>46.31</v>
      </c>
      <c r="D5" s="3" t="s">
        <v>218</v>
      </c>
      <c r="E5" s="3">
        <v>167.33</v>
      </c>
      <c r="F5" s="3">
        <f>C5*E5</f>
        <v>7749.0523000000012</v>
      </c>
    </row>
    <row r="6" spans="1:9" ht="120">
      <c r="A6" s="3" t="s">
        <v>219</v>
      </c>
      <c r="B6" s="3" t="s">
        <v>220</v>
      </c>
      <c r="C6" s="3">
        <v>4.34</v>
      </c>
      <c r="D6" s="3" t="s">
        <v>218</v>
      </c>
      <c r="E6" s="3">
        <v>589.51</v>
      </c>
      <c r="F6" s="3">
        <f t="shared" ref="F6:F19" si="0">C6*E6</f>
        <v>2558.4733999999999</v>
      </c>
    </row>
    <row r="7" spans="1:9" ht="90">
      <c r="A7" s="3" t="s">
        <v>221</v>
      </c>
      <c r="B7" s="3" t="s">
        <v>222</v>
      </c>
      <c r="C7" s="3">
        <v>7.23</v>
      </c>
      <c r="D7" s="3" t="s">
        <v>218</v>
      </c>
      <c r="E7" s="3">
        <v>1756.4</v>
      </c>
      <c r="F7" s="3">
        <f t="shared" si="0"/>
        <v>12698.772000000001</v>
      </c>
    </row>
    <row r="8" spans="1:9" ht="90">
      <c r="A8" s="3" t="s">
        <v>241</v>
      </c>
      <c r="B8" s="3" t="s">
        <v>242</v>
      </c>
      <c r="C8" s="3">
        <v>6.02</v>
      </c>
      <c r="D8" s="3" t="s">
        <v>11</v>
      </c>
      <c r="E8" s="3">
        <v>4598.2299999999996</v>
      </c>
      <c r="F8" s="3">
        <f t="shared" si="0"/>
        <v>27681.344599999997</v>
      </c>
    </row>
    <row r="9" spans="1:9" ht="75">
      <c r="A9" s="3" t="s">
        <v>243</v>
      </c>
      <c r="B9" s="3" t="s">
        <v>228</v>
      </c>
      <c r="C9" s="3">
        <v>19.82</v>
      </c>
      <c r="D9" s="3" t="s">
        <v>11</v>
      </c>
      <c r="E9" s="3">
        <v>2768.58</v>
      </c>
      <c r="F9" s="3">
        <f t="shared" si="0"/>
        <v>54873.255599999997</v>
      </c>
    </row>
    <row r="10" spans="1:9" ht="90">
      <c r="A10" s="3">
        <v>6</v>
      </c>
      <c r="B10" s="3" t="s">
        <v>191</v>
      </c>
      <c r="C10" s="3">
        <v>86.69</v>
      </c>
      <c r="D10" s="3" t="s">
        <v>21</v>
      </c>
      <c r="E10" s="3">
        <v>313.3</v>
      </c>
      <c r="F10" s="3">
        <f t="shared" si="0"/>
        <v>27159.976999999999</v>
      </c>
    </row>
    <row r="11" spans="1:9" ht="120">
      <c r="A11" s="3" t="s">
        <v>162</v>
      </c>
      <c r="B11" s="3" t="s">
        <v>226</v>
      </c>
      <c r="C11" s="3">
        <v>8.67</v>
      </c>
      <c r="D11" s="3" t="s">
        <v>11</v>
      </c>
      <c r="E11" s="3">
        <v>6308.87</v>
      </c>
      <c r="F11" s="3">
        <f t="shared" si="0"/>
        <v>54697.902900000001</v>
      </c>
    </row>
    <row r="12" spans="1:9" ht="60">
      <c r="A12" s="3" t="s">
        <v>244</v>
      </c>
      <c r="B12" s="3" t="s">
        <v>245</v>
      </c>
      <c r="C12" s="3">
        <v>40.659999999999997</v>
      </c>
      <c r="D12" s="3" t="s">
        <v>21</v>
      </c>
      <c r="E12" s="3">
        <v>194.5</v>
      </c>
      <c r="F12" s="3">
        <f t="shared" si="0"/>
        <v>7908.369999999999</v>
      </c>
    </row>
    <row r="13" spans="1:9" ht="120">
      <c r="A13" s="3" t="s">
        <v>246</v>
      </c>
      <c r="B13" s="3" t="s">
        <v>247</v>
      </c>
      <c r="C13" s="3">
        <v>0.82699999999999996</v>
      </c>
      <c r="D13" s="3" t="s">
        <v>196</v>
      </c>
      <c r="E13" s="3">
        <v>82096.539999999994</v>
      </c>
      <c r="F13" s="3">
        <f t="shared" si="0"/>
        <v>67893.838579999996</v>
      </c>
    </row>
    <row r="14" spans="1:9">
      <c r="A14" s="3">
        <v>10</v>
      </c>
      <c r="B14" s="3" t="s">
        <v>234</v>
      </c>
      <c r="C14" s="3"/>
      <c r="D14" s="3"/>
      <c r="E14" s="3"/>
      <c r="F14" s="3">
        <f t="shared" si="0"/>
        <v>0</v>
      </c>
    </row>
    <row r="15" spans="1:9">
      <c r="A15" s="3"/>
      <c r="B15" s="3" t="s">
        <v>235</v>
      </c>
      <c r="C15" s="3">
        <v>17.5</v>
      </c>
      <c r="D15" s="3" t="s">
        <v>218</v>
      </c>
      <c r="E15" s="3">
        <v>744.66</v>
      </c>
      <c r="F15" s="3">
        <f t="shared" si="0"/>
        <v>13031.55</v>
      </c>
    </row>
    <row r="16" spans="1:9">
      <c r="A16" s="3"/>
      <c r="B16" s="3" t="s">
        <v>236</v>
      </c>
      <c r="C16" s="3">
        <v>4.34</v>
      </c>
      <c r="D16" s="3" t="s">
        <v>218</v>
      </c>
      <c r="E16" s="3">
        <v>387.54</v>
      </c>
      <c r="F16" s="3">
        <f t="shared" si="0"/>
        <v>1681.9236000000001</v>
      </c>
    </row>
    <row r="17" spans="1:6">
      <c r="A17" s="3"/>
      <c r="B17" s="3" t="s">
        <v>237</v>
      </c>
      <c r="C17" s="3">
        <v>12.88</v>
      </c>
      <c r="D17" s="3" t="s">
        <v>218</v>
      </c>
      <c r="E17" s="3">
        <v>342.9</v>
      </c>
      <c r="F17" s="3">
        <f t="shared" si="0"/>
        <v>4416.5519999999997</v>
      </c>
    </row>
    <row r="18" spans="1:6">
      <c r="A18" s="3"/>
      <c r="B18" s="3" t="s">
        <v>238</v>
      </c>
      <c r="C18" s="3">
        <v>27.05</v>
      </c>
      <c r="D18" s="3" t="s">
        <v>218</v>
      </c>
      <c r="E18" s="3">
        <v>570.94000000000005</v>
      </c>
      <c r="F18" s="3">
        <f t="shared" si="0"/>
        <v>15443.927000000001</v>
      </c>
    </row>
    <row r="19" spans="1:6">
      <c r="A19" s="3"/>
      <c r="B19" s="3" t="s">
        <v>206</v>
      </c>
      <c r="C19" s="3">
        <v>46.31</v>
      </c>
      <c r="D19" s="3" t="s">
        <v>218</v>
      </c>
      <c r="E19" s="3">
        <v>117.54</v>
      </c>
      <c r="F19" s="3">
        <f t="shared" si="0"/>
        <v>5443.2774000000009</v>
      </c>
    </row>
    <row r="20" spans="1:6">
      <c r="A20" s="3"/>
      <c r="B20" s="3"/>
      <c r="C20" s="3"/>
      <c r="D20" s="3"/>
      <c r="E20" s="3" t="s">
        <v>33</v>
      </c>
      <c r="F20" s="3">
        <f>SUM(F5:F19)</f>
        <v>303238.21638</v>
      </c>
    </row>
    <row r="21" spans="1:6">
      <c r="A21" s="5"/>
      <c r="B21" s="6"/>
      <c r="C21" s="7"/>
      <c r="D21" s="4"/>
      <c r="E21" s="3" t="s">
        <v>34</v>
      </c>
      <c r="F21" s="3">
        <f>F20*18/100</f>
        <v>54582.878948400001</v>
      </c>
    </row>
    <row r="22" spans="1:6">
      <c r="A22" s="5"/>
      <c r="B22" s="6"/>
      <c r="C22" s="7"/>
      <c r="D22" s="4"/>
      <c r="E22" s="3"/>
      <c r="F22" s="3">
        <f>F21+F20</f>
        <v>357821.09532840003</v>
      </c>
    </row>
    <row r="23" spans="1:6">
      <c r="A23" s="5"/>
      <c r="B23" s="6"/>
      <c r="C23" s="7"/>
      <c r="D23" s="4"/>
      <c r="E23" s="3" t="s">
        <v>35</v>
      </c>
      <c r="F23" s="3">
        <f>F22*1/100</f>
        <v>3578.2109532840004</v>
      </c>
    </row>
    <row r="24" spans="1:6">
      <c r="A24" s="5"/>
      <c r="B24" s="6"/>
      <c r="C24" s="7"/>
      <c r="D24" s="4"/>
      <c r="E24" s="3" t="s">
        <v>33</v>
      </c>
      <c r="F24" s="3">
        <f>F23+F22</f>
        <v>361399.30628168402</v>
      </c>
    </row>
  </sheetData>
  <mergeCells count="3">
    <mergeCell ref="A1:F1"/>
    <mergeCell ref="A2:F2"/>
    <mergeCell ref="A3:F3"/>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F23"/>
  <sheetViews>
    <sheetView topLeftCell="A4" workbookViewId="0">
      <selection activeCell="K5" sqref="K5"/>
    </sheetView>
  </sheetViews>
  <sheetFormatPr defaultRowHeight="15"/>
  <cols>
    <col min="1" max="1" width="9.140625" style="8"/>
    <col min="2" max="2" width="45.28515625" style="9" customWidth="1"/>
    <col min="3" max="3" width="10.140625" style="1" customWidth="1"/>
    <col min="4" max="4" width="9.140625" style="10"/>
    <col min="5" max="5" width="11.42578125" style="1" customWidth="1"/>
    <col min="6" max="6" width="16.42578125" style="11" customWidth="1"/>
    <col min="7" max="16384" width="9.140625" style="1"/>
  </cols>
  <sheetData>
    <row r="1" spans="1:6" ht="18.75">
      <c r="A1" s="24" t="s">
        <v>0</v>
      </c>
      <c r="B1" s="24"/>
      <c r="C1" s="24"/>
      <c r="D1" s="24"/>
      <c r="E1" s="24"/>
      <c r="F1" s="24"/>
    </row>
    <row r="2" spans="1:6" ht="18.75">
      <c r="A2" s="24" t="s">
        <v>1</v>
      </c>
      <c r="B2" s="24"/>
      <c r="C2" s="24"/>
      <c r="D2" s="24"/>
      <c r="E2" s="24"/>
      <c r="F2" s="24"/>
    </row>
    <row r="3" spans="1:6" ht="59.25" customHeight="1">
      <c r="A3" s="25" t="s">
        <v>248</v>
      </c>
      <c r="B3" s="25"/>
      <c r="C3" s="25"/>
      <c r="D3" s="25"/>
      <c r="E3" s="25"/>
      <c r="F3" s="25"/>
    </row>
    <row r="4" spans="1:6">
      <c r="A4" s="2" t="s">
        <v>3</v>
      </c>
      <c r="B4" s="2" t="s">
        <v>4</v>
      </c>
      <c r="C4" s="2" t="s">
        <v>5</v>
      </c>
      <c r="D4" s="2" t="s">
        <v>6</v>
      </c>
      <c r="E4" s="2" t="s">
        <v>7</v>
      </c>
      <c r="F4" s="2" t="s">
        <v>8</v>
      </c>
    </row>
    <row r="5" spans="1:6" ht="120">
      <c r="A5" s="3" t="s">
        <v>249</v>
      </c>
      <c r="B5" s="3" t="s">
        <v>47</v>
      </c>
      <c r="C5" s="3">
        <v>48.68</v>
      </c>
      <c r="D5" s="3" t="s">
        <v>11</v>
      </c>
      <c r="E5" s="3">
        <v>151.82</v>
      </c>
      <c r="F5" s="3">
        <f>C5*E5</f>
        <v>7390.5976000000001</v>
      </c>
    </row>
    <row r="6" spans="1:6" ht="120">
      <c r="A6" s="3" t="s">
        <v>38</v>
      </c>
      <c r="B6" s="3" t="s">
        <v>39</v>
      </c>
      <c r="C6" s="3">
        <v>2.83</v>
      </c>
      <c r="D6" s="3" t="s">
        <v>11</v>
      </c>
      <c r="E6" s="3">
        <v>344.85</v>
      </c>
      <c r="F6" s="3">
        <f t="shared" ref="F6:F18" si="0">C6*E6</f>
        <v>975.92550000000006</v>
      </c>
    </row>
    <row r="7" spans="1:6" ht="90">
      <c r="A7" s="3" t="s">
        <v>116</v>
      </c>
      <c r="B7" s="3" t="s">
        <v>16</v>
      </c>
      <c r="C7" s="3">
        <v>7.26</v>
      </c>
      <c r="D7" s="3" t="s">
        <v>11</v>
      </c>
      <c r="E7" s="3">
        <v>1756.4</v>
      </c>
      <c r="F7" s="3">
        <f t="shared" si="0"/>
        <v>12751.464</v>
      </c>
    </row>
    <row r="8" spans="1:6" ht="135">
      <c r="A8" s="3" t="s">
        <v>117</v>
      </c>
      <c r="B8" s="3" t="s">
        <v>103</v>
      </c>
      <c r="C8" s="3">
        <v>16.46</v>
      </c>
      <c r="D8" s="3" t="s">
        <v>11</v>
      </c>
      <c r="E8" s="3">
        <v>6082.45</v>
      </c>
      <c r="F8" s="3">
        <f t="shared" si="0"/>
        <v>100117.12700000001</v>
      </c>
    </row>
    <row r="9" spans="1:6" ht="90">
      <c r="A9" s="3" t="s">
        <v>250</v>
      </c>
      <c r="B9" s="3" t="s">
        <v>105</v>
      </c>
      <c r="C9" s="3">
        <v>8.85</v>
      </c>
      <c r="D9" s="3" t="s">
        <v>11</v>
      </c>
      <c r="E9" s="3">
        <v>6308.87</v>
      </c>
      <c r="F9" s="3">
        <f t="shared" si="0"/>
        <v>55833.499499999998</v>
      </c>
    </row>
    <row r="10" spans="1:6" ht="135">
      <c r="A10" s="3">
        <v>6</v>
      </c>
      <c r="B10" s="3" t="s">
        <v>151</v>
      </c>
      <c r="C10" s="3">
        <v>0.80400000000000005</v>
      </c>
      <c r="D10" s="3" t="s">
        <v>85</v>
      </c>
      <c r="E10" s="3">
        <v>83314.02</v>
      </c>
      <c r="F10" s="3">
        <f t="shared" si="0"/>
        <v>66984.472080000007</v>
      </c>
    </row>
    <row r="11" spans="1:6" ht="30">
      <c r="A11" s="3" t="s">
        <v>163</v>
      </c>
      <c r="B11" s="3" t="s">
        <v>153</v>
      </c>
      <c r="C11" s="3">
        <v>1.2070000000000001</v>
      </c>
      <c r="D11" s="3" t="s">
        <v>85</v>
      </c>
      <c r="E11" s="3">
        <v>82096.539999999994</v>
      </c>
      <c r="F11" s="3">
        <f t="shared" si="0"/>
        <v>99090.523780000003</v>
      </c>
    </row>
    <row r="12" spans="1:6" ht="60">
      <c r="A12" s="3" t="s">
        <v>251</v>
      </c>
      <c r="B12" s="3" t="s">
        <v>111</v>
      </c>
      <c r="C12" s="3">
        <v>162.63999999999999</v>
      </c>
      <c r="D12" s="3" t="s">
        <v>21</v>
      </c>
      <c r="E12" s="3">
        <v>194.5</v>
      </c>
      <c r="F12" s="3">
        <f t="shared" si="0"/>
        <v>31633.479999999996</v>
      </c>
    </row>
    <row r="13" spans="1:6">
      <c r="A13" s="3">
        <v>8</v>
      </c>
      <c r="B13" s="3" t="s">
        <v>22</v>
      </c>
      <c r="C13" s="3"/>
      <c r="D13" s="3"/>
      <c r="E13" s="3"/>
      <c r="F13" s="3">
        <f t="shared" si="0"/>
        <v>0</v>
      </c>
    </row>
    <row r="14" spans="1:6" ht="18">
      <c r="A14" s="3" t="s">
        <v>62</v>
      </c>
      <c r="B14" s="3" t="s">
        <v>63</v>
      </c>
      <c r="C14" s="3">
        <v>10.89</v>
      </c>
      <c r="D14" s="3" t="s">
        <v>112</v>
      </c>
      <c r="E14" s="3">
        <v>744.66</v>
      </c>
      <c r="F14" s="3">
        <f t="shared" si="0"/>
        <v>8109.3473999999997</v>
      </c>
    </row>
    <row r="15" spans="1:6" ht="18">
      <c r="A15" s="3" t="s">
        <v>65</v>
      </c>
      <c r="B15" s="3" t="s">
        <v>66</v>
      </c>
      <c r="C15" s="3">
        <v>2.83</v>
      </c>
      <c r="D15" s="3" t="s">
        <v>112</v>
      </c>
      <c r="E15" s="3">
        <v>341.9</v>
      </c>
      <c r="F15" s="3">
        <f t="shared" si="0"/>
        <v>967.577</v>
      </c>
    </row>
    <row r="16" spans="1:6" ht="18">
      <c r="A16" s="3" t="s">
        <v>67</v>
      </c>
      <c r="B16" s="3" t="s">
        <v>113</v>
      </c>
      <c r="C16" s="3">
        <v>7.26</v>
      </c>
      <c r="D16" s="3" t="s">
        <v>112</v>
      </c>
      <c r="E16" s="3">
        <v>570.94000000000005</v>
      </c>
      <c r="F16" s="3">
        <f t="shared" si="0"/>
        <v>4145.0244000000002</v>
      </c>
    </row>
    <row r="17" spans="1:6" ht="18">
      <c r="A17" s="3" t="s">
        <v>69</v>
      </c>
      <c r="B17" s="3" t="s">
        <v>68</v>
      </c>
      <c r="C17" s="3">
        <v>21.77</v>
      </c>
      <c r="D17" s="3" t="s">
        <v>112</v>
      </c>
      <c r="E17" s="3">
        <v>342.9</v>
      </c>
      <c r="F17" s="3">
        <f t="shared" si="0"/>
        <v>7464.9329999999991</v>
      </c>
    </row>
    <row r="18" spans="1:6" ht="18">
      <c r="A18" s="3" t="s">
        <v>72</v>
      </c>
      <c r="B18" s="3" t="s">
        <v>32</v>
      </c>
      <c r="C18" s="3">
        <v>48.68</v>
      </c>
      <c r="D18" s="3" t="s">
        <v>112</v>
      </c>
      <c r="E18" s="3">
        <v>117.54</v>
      </c>
      <c r="F18" s="3">
        <f t="shared" si="0"/>
        <v>5721.8472000000002</v>
      </c>
    </row>
    <row r="19" spans="1:6">
      <c r="A19" s="5"/>
      <c r="B19" s="6"/>
      <c r="C19" s="7"/>
      <c r="D19" s="4"/>
      <c r="E19" s="7" t="s">
        <v>33</v>
      </c>
      <c r="F19" s="3">
        <f>SUM(F4:F18)</f>
        <v>401185.81846000004</v>
      </c>
    </row>
    <row r="20" spans="1:6">
      <c r="A20" s="5"/>
      <c r="B20" s="6"/>
      <c r="C20" s="7"/>
      <c r="D20" s="4"/>
      <c r="E20" s="3" t="s">
        <v>34</v>
      </c>
      <c r="F20" s="3">
        <f>F19*18/100</f>
        <v>72213.447322800013</v>
      </c>
    </row>
    <row r="21" spans="1:6">
      <c r="A21" s="5"/>
      <c r="B21" s="6"/>
      <c r="C21" s="7"/>
      <c r="D21" s="4"/>
      <c r="E21" s="3"/>
      <c r="F21" s="3">
        <f>F20+F19</f>
        <v>473399.26578280004</v>
      </c>
    </row>
    <row r="22" spans="1:6">
      <c r="A22" s="5"/>
      <c r="B22" s="6"/>
      <c r="C22" s="7"/>
      <c r="D22" s="4"/>
      <c r="E22" s="3" t="s">
        <v>35</v>
      </c>
      <c r="F22" s="3">
        <f>F21*1/100</f>
        <v>4733.9926578280001</v>
      </c>
    </row>
    <row r="23" spans="1:6">
      <c r="A23" s="5"/>
      <c r="B23" s="6"/>
      <c r="C23" s="7"/>
      <c r="D23" s="4"/>
      <c r="E23" s="7" t="s">
        <v>33</v>
      </c>
      <c r="F23" s="3">
        <f>F22+F21</f>
        <v>478133.25844062807</v>
      </c>
    </row>
  </sheetData>
  <mergeCells count="3">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18"/>
  <sheetViews>
    <sheetView topLeftCell="A13" workbookViewId="0">
      <selection activeCell="F18" sqref="F18"/>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9" ht="18.75">
      <c r="A1" s="24" t="s">
        <v>0</v>
      </c>
      <c r="B1" s="24"/>
      <c r="C1" s="24"/>
      <c r="D1" s="24"/>
      <c r="E1" s="24"/>
      <c r="F1" s="24"/>
    </row>
    <row r="2" spans="1:9" ht="18.75">
      <c r="A2" s="24" t="s">
        <v>1</v>
      </c>
      <c r="B2" s="24"/>
      <c r="C2" s="24"/>
      <c r="D2" s="24"/>
      <c r="E2" s="24"/>
      <c r="F2" s="24"/>
    </row>
    <row r="3" spans="1:9" ht="59.25" customHeight="1">
      <c r="A3" s="25" t="s">
        <v>36</v>
      </c>
      <c r="B3" s="25"/>
      <c r="C3" s="25"/>
      <c r="D3" s="25"/>
      <c r="E3" s="25"/>
      <c r="F3" s="25"/>
      <c r="I3" s="1" t="s">
        <v>37</v>
      </c>
    </row>
    <row r="4" spans="1:9">
      <c r="A4" s="2" t="s">
        <v>3</v>
      </c>
      <c r="B4" s="2" t="s">
        <v>4</v>
      </c>
      <c r="C4" s="2" t="s">
        <v>5</v>
      </c>
      <c r="D4" s="2" t="s">
        <v>6</v>
      </c>
      <c r="E4" s="2" t="s">
        <v>7</v>
      </c>
      <c r="F4" s="2" t="s">
        <v>8</v>
      </c>
    </row>
    <row r="5" spans="1:9" ht="165">
      <c r="A5" s="3" t="s">
        <v>9</v>
      </c>
      <c r="B5" s="3" t="s">
        <v>10</v>
      </c>
      <c r="C5" s="3">
        <v>64.69</v>
      </c>
      <c r="D5" s="3" t="s">
        <v>11</v>
      </c>
      <c r="E5" s="3">
        <v>151.82</v>
      </c>
      <c r="F5" s="3">
        <f t="shared" ref="F5:F13" si="0">C5*E5</f>
        <v>9821.2357999999986</v>
      </c>
    </row>
    <row r="6" spans="1:9" ht="120">
      <c r="A6" s="3" t="s">
        <v>38</v>
      </c>
      <c r="B6" s="3" t="s">
        <v>39</v>
      </c>
      <c r="C6" s="3">
        <v>15.45</v>
      </c>
      <c r="D6" s="3" t="s">
        <v>14</v>
      </c>
      <c r="E6" s="3">
        <v>347.85</v>
      </c>
      <c r="F6" s="3">
        <f t="shared" si="0"/>
        <v>5374.2825000000003</v>
      </c>
    </row>
    <row r="7" spans="1:9" ht="90">
      <c r="A7" s="12" t="s">
        <v>40</v>
      </c>
      <c r="B7" s="13" t="s">
        <v>41</v>
      </c>
      <c r="C7" s="3">
        <v>315.20999999999998</v>
      </c>
      <c r="D7" s="3" t="s">
        <v>11</v>
      </c>
      <c r="E7" s="3">
        <v>877.72</v>
      </c>
      <c r="F7" s="3">
        <f t="shared" si="0"/>
        <v>276666.12119999999</v>
      </c>
    </row>
    <row r="8" spans="1:9" ht="60">
      <c r="A8" s="3" t="s">
        <v>42</v>
      </c>
      <c r="B8" s="3" t="s">
        <v>43</v>
      </c>
      <c r="C8" s="3">
        <v>0.85</v>
      </c>
      <c r="D8" s="3" t="s">
        <v>21</v>
      </c>
      <c r="E8" s="3">
        <v>4598.2299999999996</v>
      </c>
      <c r="F8" s="3">
        <f t="shared" si="0"/>
        <v>3908.4954999999995</v>
      </c>
    </row>
    <row r="9" spans="1:9">
      <c r="A9" s="4">
        <v>6</v>
      </c>
      <c r="B9" s="3" t="s">
        <v>22</v>
      </c>
      <c r="C9" s="3"/>
      <c r="D9" s="3"/>
      <c r="E9" s="3"/>
      <c r="F9" s="3"/>
    </row>
    <row r="10" spans="1:9">
      <c r="A10" s="3" t="s">
        <v>23</v>
      </c>
      <c r="B10" s="3" t="s">
        <v>24</v>
      </c>
      <c r="C10" s="3">
        <v>0.38</v>
      </c>
      <c r="D10" s="3" t="s">
        <v>11</v>
      </c>
      <c r="E10" s="3">
        <v>848.82</v>
      </c>
      <c r="F10" s="3">
        <f t="shared" si="0"/>
        <v>322.55160000000001</v>
      </c>
    </row>
    <row r="11" spans="1:9">
      <c r="A11" s="3" t="s">
        <v>25</v>
      </c>
      <c r="B11" s="3" t="s">
        <v>44</v>
      </c>
      <c r="C11" s="3">
        <v>15.45</v>
      </c>
      <c r="D11" s="3" t="s">
        <v>11</v>
      </c>
      <c r="E11" s="3">
        <v>447.06</v>
      </c>
      <c r="F11" s="3">
        <f t="shared" si="0"/>
        <v>6907.0769999999993</v>
      </c>
    </row>
    <row r="12" spans="1:9">
      <c r="A12" s="3" t="s">
        <v>27</v>
      </c>
      <c r="B12" s="3" t="s">
        <v>28</v>
      </c>
      <c r="C12" s="3">
        <v>0.77</v>
      </c>
      <c r="D12" s="3" t="s">
        <v>11</v>
      </c>
      <c r="E12" s="3">
        <v>447.06</v>
      </c>
      <c r="F12" s="3">
        <f t="shared" si="0"/>
        <v>344.2362</v>
      </c>
    </row>
    <row r="13" spans="1:9">
      <c r="A13" s="3" t="s">
        <v>29</v>
      </c>
      <c r="B13" s="3" t="s">
        <v>32</v>
      </c>
      <c r="C13" s="3">
        <v>64.69</v>
      </c>
      <c r="D13" s="3" t="s">
        <v>11</v>
      </c>
      <c r="E13" s="3">
        <v>117.54</v>
      </c>
      <c r="F13" s="3">
        <f t="shared" si="0"/>
        <v>7603.6626000000006</v>
      </c>
    </row>
    <row r="14" spans="1:9">
      <c r="A14" s="3"/>
      <c r="B14" s="3"/>
      <c r="C14" s="3"/>
      <c r="D14" s="3"/>
      <c r="E14" s="3" t="s">
        <v>33</v>
      </c>
      <c r="F14" s="3">
        <f>SUM(F5:F13)</f>
        <v>310947.66239999997</v>
      </c>
    </row>
    <row r="15" spans="1:9">
      <c r="A15" s="5"/>
      <c r="B15" s="6"/>
      <c r="C15" s="7"/>
      <c r="D15" s="4"/>
      <c r="E15" s="3" t="s">
        <v>34</v>
      </c>
      <c r="F15" s="3">
        <f>F14*18/100</f>
        <v>55970.579231999989</v>
      </c>
    </row>
    <row r="16" spans="1:9">
      <c r="A16" s="5"/>
      <c r="B16" s="6"/>
      <c r="C16" s="7"/>
      <c r="D16" s="4"/>
      <c r="E16" s="3"/>
      <c r="F16" s="3">
        <f>F15+F14</f>
        <v>366918.24163199996</v>
      </c>
    </row>
    <row r="17" spans="1:6">
      <c r="A17" s="5"/>
      <c r="B17" s="6"/>
      <c r="C17" s="7"/>
      <c r="D17" s="4"/>
      <c r="E17" s="3" t="s">
        <v>35</v>
      </c>
      <c r="F17" s="3">
        <f>F16*1/100</f>
        <v>3669.1824163199994</v>
      </c>
    </row>
    <row r="18" spans="1:6">
      <c r="A18" s="5"/>
      <c r="B18" s="6"/>
      <c r="C18" s="7"/>
      <c r="D18" s="4"/>
      <c r="E18" s="3" t="s">
        <v>33</v>
      </c>
      <c r="F18" s="3">
        <f>F17+F16</f>
        <v>370587.42404831998</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J23"/>
  <sheetViews>
    <sheetView workbookViewId="0">
      <selection activeCell="A3" sqref="A3:F3"/>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10" ht="18.75">
      <c r="A1" s="24" t="s">
        <v>0</v>
      </c>
      <c r="B1" s="24"/>
      <c r="C1" s="24"/>
      <c r="D1" s="24"/>
      <c r="E1" s="24"/>
      <c r="F1" s="24"/>
    </row>
    <row r="2" spans="1:10" ht="18.75">
      <c r="A2" s="24" t="s">
        <v>1</v>
      </c>
      <c r="B2" s="24"/>
      <c r="C2" s="24"/>
      <c r="D2" s="24"/>
      <c r="E2" s="24"/>
      <c r="F2" s="24"/>
    </row>
    <row r="3" spans="1:10" ht="37.5" customHeight="1">
      <c r="A3" s="25" t="s">
        <v>45</v>
      </c>
      <c r="B3" s="25"/>
      <c r="C3" s="25"/>
      <c r="D3" s="25"/>
      <c r="E3" s="25"/>
      <c r="F3" s="25"/>
      <c r="I3" s="1" t="s">
        <v>37</v>
      </c>
    </row>
    <row r="4" spans="1:10">
      <c r="A4" s="2" t="s">
        <v>3</v>
      </c>
      <c r="B4" s="2" t="s">
        <v>4</v>
      </c>
      <c r="C4" s="2" t="s">
        <v>5</v>
      </c>
      <c r="D4" s="2" t="s">
        <v>6</v>
      </c>
      <c r="E4" s="2" t="s">
        <v>7</v>
      </c>
      <c r="F4" s="2" t="s">
        <v>8</v>
      </c>
    </row>
    <row r="5" spans="1:10" ht="120">
      <c r="A5" s="3" t="s">
        <v>46</v>
      </c>
      <c r="B5" s="3" t="s">
        <v>47</v>
      </c>
      <c r="C5" s="3">
        <v>1.81</v>
      </c>
      <c r="D5" s="3" t="s">
        <v>11</v>
      </c>
      <c r="E5" s="3">
        <v>151.82</v>
      </c>
      <c r="F5" s="3">
        <f>C5*E5</f>
        <v>274.79419999999999</v>
      </c>
      <c r="J5" s="1" t="s">
        <v>37</v>
      </c>
    </row>
    <row r="6" spans="1:10" ht="120">
      <c r="A6" s="3" t="s">
        <v>48</v>
      </c>
      <c r="B6" s="3" t="s">
        <v>39</v>
      </c>
      <c r="C6" s="3">
        <v>0.15</v>
      </c>
      <c r="D6" s="3" t="s">
        <v>11</v>
      </c>
      <c r="E6" s="3">
        <v>347.85</v>
      </c>
      <c r="F6" s="3">
        <f t="shared" ref="F6:F18" si="0">C6*E6</f>
        <v>52.177500000000002</v>
      </c>
    </row>
    <row r="7" spans="1:10" ht="60">
      <c r="A7" s="3" t="s">
        <v>49</v>
      </c>
      <c r="B7" s="3" t="s">
        <v>50</v>
      </c>
      <c r="C7" s="3">
        <v>2.97</v>
      </c>
      <c r="D7" s="3" t="s">
        <v>21</v>
      </c>
      <c r="E7" s="3">
        <v>330.34</v>
      </c>
      <c r="F7" s="3">
        <f t="shared" si="0"/>
        <v>981.10979999999995</v>
      </c>
    </row>
    <row r="8" spans="1:10" ht="90">
      <c r="A8" s="3" t="s">
        <v>51</v>
      </c>
      <c r="B8" s="3" t="s">
        <v>52</v>
      </c>
      <c r="C8" s="3">
        <v>1.36</v>
      </c>
      <c r="D8" s="3" t="s">
        <v>11</v>
      </c>
      <c r="E8" s="3">
        <v>4598.2299999999996</v>
      </c>
      <c r="F8" s="3">
        <f t="shared" si="0"/>
        <v>6253.5927999999994</v>
      </c>
    </row>
    <row r="9" spans="1:10" ht="105">
      <c r="A9" s="3" t="s">
        <v>53</v>
      </c>
      <c r="B9" s="3" t="s">
        <v>54</v>
      </c>
      <c r="C9" s="3">
        <v>453.5</v>
      </c>
      <c r="D9" s="3" t="s">
        <v>55</v>
      </c>
      <c r="E9" s="3">
        <v>134.44999999999999</v>
      </c>
      <c r="F9" s="3">
        <f t="shared" si="0"/>
        <v>60973.074999999997</v>
      </c>
    </row>
    <row r="10" spans="1:10" ht="210">
      <c r="A10" s="3" t="s">
        <v>56</v>
      </c>
      <c r="B10" s="3" t="s">
        <v>57</v>
      </c>
      <c r="C10" s="3">
        <v>49.48</v>
      </c>
      <c r="D10" s="3" t="s">
        <v>21</v>
      </c>
      <c r="E10" s="3">
        <v>1146.06</v>
      </c>
      <c r="F10" s="3">
        <f t="shared" si="0"/>
        <v>56707.048799999997</v>
      </c>
    </row>
    <row r="11" spans="1:10" ht="105">
      <c r="A11" s="3" t="s">
        <v>58</v>
      </c>
      <c r="B11" s="3" t="s">
        <v>59</v>
      </c>
      <c r="C11" s="3">
        <v>16.010000000000002</v>
      </c>
      <c r="D11" s="3" t="s">
        <v>21</v>
      </c>
      <c r="E11" s="3">
        <v>57.77</v>
      </c>
      <c r="F11" s="3">
        <f t="shared" si="0"/>
        <v>924.8977000000001</v>
      </c>
    </row>
    <row r="12" spans="1:10" ht="45">
      <c r="A12" s="3" t="s">
        <v>60</v>
      </c>
      <c r="B12" s="3" t="s">
        <v>61</v>
      </c>
      <c r="C12" s="3">
        <v>16.010000000000002</v>
      </c>
      <c r="D12" s="3" t="s">
        <v>21</v>
      </c>
      <c r="E12" s="3">
        <v>66.040000000000006</v>
      </c>
      <c r="F12" s="3">
        <f t="shared" si="0"/>
        <v>1057.3004000000003</v>
      </c>
    </row>
    <row r="13" spans="1:10">
      <c r="A13" s="3">
        <v>9</v>
      </c>
      <c r="B13" s="3" t="s">
        <v>22</v>
      </c>
      <c r="C13" s="3"/>
      <c r="D13" s="3"/>
      <c r="E13" s="3"/>
      <c r="F13" s="3"/>
    </row>
    <row r="14" spans="1:10" ht="16.5">
      <c r="A14" s="3" t="s">
        <v>62</v>
      </c>
      <c r="B14" s="3" t="s">
        <v>63</v>
      </c>
      <c r="C14" s="3">
        <v>0.65</v>
      </c>
      <c r="D14" s="3" t="s">
        <v>64</v>
      </c>
      <c r="E14" s="3">
        <v>848.82</v>
      </c>
      <c r="F14" s="3">
        <f t="shared" si="0"/>
        <v>551.73300000000006</v>
      </c>
    </row>
    <row r="15" spans="1:10" ht="16.5">
      <c r="A15" s="3" t="s">
        <v>65</v>
      </c>
      <c r="B15" s="3" t="s">
        <v>66</v>
      </c>
      <c r="C15" s="3">
        <v>0.15</v>
      </c>
      <c r="D15" s="3" t="s">
        <v>64</v>
      </c>
      <c r="E15" s="3">
        <v>447.06</v>
      </c>
      <c r="F15" s="3">
        <f t="shared" si="0"/>
        <v>67.058999999999997</v>
      </c>
    </row>
    <row r="16" spans="1:10" ht="16.5">
      <c r="A16" s="3" t="s">
        <v>67</v>
      </c>
      <c r="B16" s="3" t="s">
        <v>68</v>
      </c>
      <c r="C16" s="3">
        <v>1.22</v>
      </c>
      <c r="D16" s="3" t="s">
        <v>64</v>
      </c>
      <c r="E16" s="3">
        <v>447.06</v>
      </c>
      <c r="F16" s="3">
        <f t="shared" si="0"/>
        <v>545.41319999999996</v>
      </c>
    </row>
    <row r="17" spans="1:6">
      <c r="A17" s="3" t="s">
        <v>69</v>
      </c>
      <c r="B17" s="3" t="s">
        <v>70</v>
      </c>
      <c r="C17" s="3">
        <v>97</v>
      </c>
      <c r="D17" s="3" t="s">
        <v>71</v>
      </c>
      <c r="E17" s="3">
        <v>755.2</v>
      </c>
      <c r="F17" s="3">
        <v>73</v>
      </c>
    </row>
    <row r="18" spans="1:6" ht="16.5">
      <c r="A18" s="3" t="s">
        <v>72</v>
      </c>
      <c r="B18" s="3" t="s">
        <v>32</v>
      </c>
      <c r="C18" s="3">
        <v>1.81</v>
      </c>
      <c r="D18" s="3" t="s">
        <v>64</v>
      </c>
      <c r="E18" s="3">
        <v>117.54</v>
      </c>
      <c r="F18" s="3">
        <f t="shared" si="0"/>
        <v>212.74740000000003</v>
      </c>
    </row>
    <row r="19" spans="1:6">
      <c r="A19" s="3"/>
      <c r="B19" s="3"/>
      <c r="C19" s="3"/>
      <c r="D19" s="3"/>
      <c r="E19" s="3" t="s">
        <v>33</v>
      </c>
      <c r="F19" s="3">
        <f>SUM(F5:F18)</f>
        <v>128673.94879999997</v>
      </c>
    </row>
    <row r="20" spans="1:6">
      <c r="A20" s="5"/>
      <c r="B20" s="6"/>
      <c r="C20" s="7"/>
      <c r="D20" s="4"/>
      <c r="E20" s="3" t="s">
        <v>34</v>
      </c>
      <c r="F20" s="3">
        <f>F19*18/100</f>
        <v>23161.310783999994</v>
      </c>
    </row>
    <row r="21" spans="1:6">
      <c r="A21" s="5"/>
      <c r="B21" s="6"/>
      <c r="C21" s="7"/>
      <c r="D21" s="4"/>
      <c r="E21" s="3"/>
      <c r="F21" s="3">
        <f>F20+F19</f>
        <v>151835.25958399996</v>
      </c>
    </row>
    <row r="22" spans="1:6">
      <c r="A22" s="5"/>
      <c r="B22" s="6"/>
      <c r="C22" s="7"/>
      <c r="D22" s="4"/>
      <c r="E22" s="3" t="s">
        <v>35</v>
      </c>
      <c r="F22" s="3">
        <f>F21*1/100</f>
        <v>1518.3525958399996</v>
      </c>
    </row>
    <row r="23" spans="1:6">
      <c r="A23" s="5"/>
      <c r="B23" s="6"/>
      <c r="C23" s="7"/>
      <c r="D23" s="4"/>
      <c r="E23" s="3" t="s">
        <v>33</v>
      </c>
      <c r="F23" s="3">
        <f>F22+F21</f>
        <v>153353.61217983995</v>
      </c>
    </row>
  </sheetData>
  <mergeCells count="3">
    <mergeCell ref="A1:F1"/>
    <mergeCell ref="A2:F2"/>
    <mergeCell ref="A3:F3"/>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I20"/>
  <sheetViews>
    <sheetView workbookViewId="0">
      <selection activeCell="A3" sqref="A3:F3"/>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9" ht="18.75">
      <c r="A1" s="24" t="s">
        <v>0</v>
      </c>
      <c r="B1" s="24"/>
      <c r="C1" s="24"/>
      <c r="D1" s="24"/>
      <c r="E1" s="24"/>
      <c r="F1" s="24"/>
    </row>
    <row r="2" spans="1:9" ht="18.75">
      <c r="A2" s="24" t="s">
        <v>1</v>
      </c>
      <c r="B2" s="24"/>
      <c r="C2" s="24"/>
      <c r="D2" s="24"/>
      <c r="E2" s="24"/>
      <c r="F2" s="24"/>
    </row>
    <row r="3" spans="1:9" ht="59.25" customHeight="1">
      <c r="A3" s="25" t="s">
        <v>73</v>
      </c>
      <c r="B3" s="25"/>
      <c r="C3" s="25"/>
      <c r="D3" s="25"/>
      <c r="E3" s="25"/>
      <c r="F3" s="25"/>
      <c r="I3" s="1" t="s">
        <v>37</v>
      </c>
    </row>
    <row r="4" spans="1:9">
      <c r="A4" s="2" t="s">
        <v>3</v>
      </c>
      <c r="B4" s="2" t="s">
        <v>4</v>
      </c>
      <c r="C4" s="2" t="s">
        <v>5</v>
      </c>
      <c r="D4" s="2" t="s">
        <v>6</v>
      </c>
      <c r="E4" s="2" t="s">
        <v>7</v>
      </c>
      <c r="F4" s="2" t="s">
        <v>8</v>
      </c>
    </row>
    <row r="5" spans="1:9" ht="165">
      <c r="A5" s="3" t="s">
        <v>9</v>
      </c>
      <c r="B5" s="3" t="s">
        <v>10</v>
      </c>
      <c r="C5" s="3">
        <v>3.23</v>
      </c>
      <c r="D5" s="3" t="s">
        <v>11</v>
      </c>
      <c r="E5" s="3">
        <v>151.82</v>
      </c>
      <c r="F5" s="3">
        <f t="shared" ref="F5:F15" si="0">C5*E5</f>
        <v>490.37859999999995</v>
      </c>
    </row>
    <row r="6" spans="1:9" ht="120">
      <c r="A6" s="3" t="s">
        <v>38</v>
      </c>
      <c r="B6" s="3" t="s">
        <v>39</v>
      </c>
      <c r="C6" s="3">
        <v>3.85</v>
      </c>
      <c r="D6" s="3" t="s">
        <v>14</v>
      </c>
      <c r="E6" s="3">
        <v>347.85</v>
      </c>
      <c r="F6" s="3">
        <f t="shared" si="0"/>
        <v>1339.2225000000001</v>
      </c>
    </row>
    <row r="7" spans="1:9" ht="90">
      <c r="A7" s="3" t="s">
        <v>15</v>
      </c>
      <c r="B7" s="3" t="s">
        <v>16</v>
      </c>
      <c r="C7" s="3">
        <v>9.2899999999999991</v>
      </c>
      <c r="D7" s="3" t="s">
        <v>11</v>
      </c>
      <c r="E7" s="3">
        <v>1756.4</v>
      </c>
      <c r="F7" s="3">
        <f t="shared" si="0"/>
        <v>16316.956</v>
      </c>
    </row>
    <row r="8" spans="1:9" ht="90">
      <c r="A8" s="3" t="s">
        <v>17</v>
      </c>
      <c r="B8" s="3" t="s">
        <v>18</v>
      </c>
      <c r="C8" s="3">
        <v>118.95</v>
      </c>
      <c r="D8" s="3" t="s">
        <v>11</v>
      </c>
      <c r="E8" s="3">
        <v>4961.7299999999996</v>
      </c>
      <c r="F8" s="3">
        <f t="shared" si="0"/>
        <v>590197.78350000002</v>
      </c>
    </row>
    <row r="9" spans="1:9" ht="60">
      <c r="A9" s="3" t="s">
        <v>19</v>
      </c>
      <c r="B9" s="3" t="s">
        <v>20</v>
      </c>
      <c r="C9" s="3">
        <v>65.06</v>
      </c>
      <c r="D9" s="3" t="s">
        <v>21</v>
      </c>
      <c r="E9" s="3">
        <v>194.5</v>
      </c>
      <c r="F9" s="3">
        <f t="shared" si="0"/>
        <v>12654.17</v>
      </c>
    </row>
    <row r="10" spans="1:9">
      <c r="A10" s="4">
        <v>6</v>
      </c>
      <c r="B10" s="3" t="s">
        <v>22</v>
      </c>
      <c r="C10" s="3"/>
      <c r="D10" s="3"/>
      <c r="E10" s="3"/>
      <c r="F10" s="3"/>
    </row>
    <row r="11" spans="1:9">
      <c r="A11" s="3" t="s">
        <v>23</v>
      </c>
      <c r="B11" s="3" t="s">
        <v>24</v>
      </c>
      <c r="C11" s="3">
        <v>51.15</v>
      </c>
      <c r="D11" s="3" t="s">
        <v>11</v>
      </c>
      <c r="E11" s="3">
        <v>848.82</v>
      </c>
      <c r="F11" s="3">
        <f t="shared" si="0"/>
        <v>43417.143000000004</v>
      </c>
    </row>
    <row r="12" spans="1:9">
      <c r="A12" s="3" t="s">
        <v>25</v>
      </c>
      <c r="B12" s="3" t="s">
        <v>44</v>
      </c>
      <c r="C12" s="3">
        <v>3.85</v>
      </c>
      <c r="D12" s="3" t="s">
        <v>11</v>
      </c>
      <c r="E12" s="3">
        <v>447.06</v>
      </c>
      <c r="F12" s="3">
        <f t="shared" si="0"/>
        <v>1721.181</v>
      </c>
    </row>
    <row r="13" spans="1:9">
      <c r="A13" s="3" t="s">
        <v>27</v>
      </c>
      <c r="B13" s="3" t="s">
        <v>28</v>
      </c>
      <c r="C13" s="3">
        <v>102.3</v>
      </c>
      <c r="D13" s="3" t="s">
        <v>11</v>
      </c>
      <c r="E13" s="3">
        <v>447.06</v>
      </c>
      <c r="F13" s="3">
        <f t="shared" si="0"/>
        <v>45734.237999999998</v>
      </c>
    </row>
    <row r="14" spans="1:9">
      <c r="A14" s="3" t="s">
        <v>29</v>
      </c>
      <c r="B14" s="3" t="s">
        <v>30</v>
      </c>
      <c r="C14" s="3">
        <v>9.2899999999999991</v>
      </c>
      <c r="D14" s="3" t="s">
        <v>11</v>
      </c>
      <c r="E14" s="3">
        <v>679.66</v>
      </c>
      <c r="F14" s="3">
        <f t="shared" si="0"/>
        <v>6314.0413999999992</v>
      </c>
    </row>
    <row r="15" spans="1:9">
      <c r="A15" s="3" t="s">
        <v>31</v>
      </c>
      <c r="B15" s="3" t="s">
        <v>32</v>
      </c>
      <c r="C15" s="3">
        <v>3.23</v>
      </c>
      <c r="D15" s="3" t="s">
        <v>11</v>
      </c>
      <c r="E15" s="3">
        <v>117.54</v>
      </c>
      <c r="F15" s="3">
        <f t="shared" si="0"/>
        <v>379.6542</v>
      </c>
    </row>
    <row r="16" spans="1:9">
      <c r="A16" s="3"/>
      <c r="B16" s="3"/>
      <c r="C16" s="3"/>
      <c r="D16" s="3"/>
      <c r="E16" s="3" t="s">
        <v>33</v>
      </c>
      <c r="F16" s="3">
        <f>SUM(F5:F15)</f>
        <v>718564.76820000005</v>
      </c>
    </row>
    <row r="17" spans="1:6">
      <c r="A17" s="5"/>
      <c r="B17" s="6"/>
      <c r="C17" s="7"/>
      <c r="D17" s="4"/>
      <c r="E17" s="3" t="s">
        <v>34</v>
      </c>
      <c r="F17" s="3">
        <f>F16*18/100</f>
        <v>129341.658276</v>
      </c>
    </row>
    <row r="18" spans="1:6">
      <c r="A18" s="5"/>
      <c r="B18" s="6"/>
      <c r="C18" s="7"/>
      <c r="D18" s="4"/>
      <c r="E18" s="3"/>
      <c r="F18" s="3">
        <f>F17+F16</f>
        <v>847906.42647600011</v>
      </c>
    </row>
    <row r="19" spans="1:6">
      <c r="A19" s="5"/>
      <c r="B19" s="6"/>
      <c r="C19" s="7"/>
      <c r="D19" s="4"/>
      <c r="E19" s="3" t="s">
        <v>35</v>
      </c>
      <c r="F19" s="3">
        <f>F18*1/100</f>
        <v>8479.0642647600016</v>
      </c>
    </row>
    <row r="20" spans="1:6">
      <c r="A20" s="5"/>
      <c r="B20" s="6"/>
      <c r="C20" s="7"/>
      <c r="D20" s="4"/>
      <c r="E20" s="3" t="s">
        <v>33</v>
      </c>
      <c r="F20" s="3">
        <f>F19+F18</f>
        <v>856385.49074076011</v>
      </c>
    </row>
  </sheetData>
  <mergeCells count="3">
    <mergeCell ref="A1:F1"/>
    <mergeCell ref="A2:F2"/>
    <mergeCell ref="A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I23"/>
  <sheetViews>
    <sheetView workbookViewId="0">
      <selection activeCell="A3" sqref="A3:F3"/>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9" ht="18.75">
      <c r="A1" s="24" t="s">
        <v>0</v>
      </c>
      <c r="B1" s="24"/>
      <c r="C1" s="24"/>
      <c r="D1" s="24"/>
      <c r="E1" s="24"/>
      <c r="F1" s="24"/>
    </row>
    <row r="2" spans="1:9" ht="18.75">
      <c r="A2" s="24" t="s">
        <v>1</v>
      </c>
      <c r="B2" s="24"/>
      <c r="C2" s="24"/>
      <c r="D2" s="24"/>
      <c r="E2" s="24"/>
      <c r="F2" s="24"/>
    </row>
    <row r="3" spans="1:9" ht="59.25" customHeight="1">
      <c r="A3" s="25" t="s">
        <v>74</v>
      </c>
      <c r="B3" s="25"/>
      <c r="C3" s="25"/>
      <c r="D3" s="25"/>
      <c r="E3" s="25"/>
      <c r="F3" s="25"/>
      <c r="I3" s="1" t="s">
        <v>37</v>
      </c>
    </row>
    <row r="4" spans="1:9">
      <c r="A4" s="2" t="s">
        <v>3</v>
      </c>
      <c r="B4" s="2" t="s">
        <v>4</v>
      </c>
      <c r="C4" s="2" t="s">
        <v>5</v>
      </c>
      <c r="D4" s="2" t="s">
        <v>6</v>
      </c>
      <c r="E4" s="2" t="s">
        <v>7</v>
      </c>
      <c r="F4" s="2" t="s">
        <v>8</v>
      </c>
    </row>
    <row r="5" spans="1:9" ht="165">
      <c r="A5" s="3" t="s">
        <v>75</v>
      </c>
      <c r="B5" s="3" t="s">
        <v>10</v>
      </c>
      <c r="C5" s="3">
        <v>54.1</v>
      </c>
      <c r="D5" s="3" t="s">
        <v>11</v>
      </c>
      <c r="E5" s="3">
        <v>151.82</v>
      </c>
      <c r="F5" s="3">
        <f>C5*E5</f>
        <v>8213.4619999999995</v>
      </c>
    </row>
    <row r="6" spans="1:9" ht="105">
      <c r="A6" s="3" t="s">
        <v>76</v>
      </c>
      <c r="B6" s="3" t="s">
        <v>77</v>
      </c>
      <c r="C6" s="3">
        <v>3.06</v>
      </c>
      <c r="D6" s="3" t="s">
        <v>11</v>
      </c>
      <c r="E6" s="3">
        <v>347.85</v>
      </c>
      <c r="F6" s="3">
        <f t="shared" ref="F6:F18" si="0">C6*E6</f>
        <v>1064.421</v>
      </c>
    </row>
    <row r="7" spans="1:9" ht="90">
      <c r="A7" s="3" t="s">
        <v>78</v>
      </c>
      <c r="B7" s="3" t="s">
        <v>16</v>
      </c>
      <c r="C7" s="3">
        <v>7.84</v>
      </c>
      <c r="D7" s="3" t="s">
        <v>11</v>
      </c>
      <c r="E7" s="3">
        <v>1756.4</v>
      </c>
      <c r="F7" s="3">
        <f t="shared" si="0"/>
        <v>13770.176000000001</v>
      </c>
    </row>
    <row r="8" spans="1:9" ht="135">
      <c r="A8" s="3" t="s">
        <v>79</v>
      </c>
      <c r="B8" s="3" t="s">
        <v>80</v>
      </c>
      <c r="C8" s="3">
        <v>21.18</v>
      </c>
      <c r="D8" s="3" t="s">
        <v>11</v>
      </c>
      <c r="E8" s="3">
        <v>6082.45</v>
      </c>
      <c r="F8" s="3">
        <f t="shared" si="0"/>
        <v>128826.291</v>
      </c>
    </row>
    <row r="9" spans="1:9" ht="45">
      <c r="A9" s="3" t="s">
        <v>81</v>
      </c>
      <c r="B9" s="3" t="s">
        <v>82</v>
      </c>
      <c r="C9" s="3">
        <v>9.56</v>
      </c>
      <c r="D9" s="3" t="s">
        <v>11</v>
      </c>
      <c r="E9" s="3">
        <v>6308.87</v>
      </c>
      <c r="F9" s="3">
        <f t="shared" si="0"/>
        <v>60312.797200000001</v>
      </c>
    </row>
    <row r="10" spans="1:9" ht="135">
      <c r="A10" s="3" t="s">
        <v>83</v>
      </c>
      <c r="B10" s="3" t="s">
        <v>84</v>
      </c>
      <c r="C10" s="3">
        <v>0.97699999999999998</v>
      </c>
      <c r="D10" s="3" t="s">
        <v>85</v>
      </c>
      <c r="E10" s="3">
        <v>83314.02</v>
      </c>
      <c r="F10" s="3">
        <f t="shared" si="0"/>
        <v>81397.79754</v>
      </c>
    </row>
    <row r="11" spans="1:9">
      <c r="A11" s="3"/>
      <c r="B11" s="3" t="s">
        <v>86</v>
      </c>
      <c r="C11" s="3">
        <v>1.4650000000000001</v>
      </c>
      <c r="D11" s="3"/>
      <c r="E11" s="3">
        <v>82096.539999999994</v>
      </c>
      <c r="F11" s="3">
        <f t="shared" si="0"/>
        <v>120271.4311</v>
      </c>
    </row>
    <row r="12" spans="1:9" ht="60">
      <c r="A12" s="3" t="s">
        <v>87</v>
      </c>
      <c r="B12" s="3" t="s">
        <v>88</v>
      </c>
      <c r="C12" s="3">
        <v>223.05</v>
      </c>
      <c r="D12" s="3" t="s">
        <v>89</v>
      </c>
      <c r="E12" s="3">
        <v>194.5</v>
      </c>
      <c r="F12" s="3">
        <f t="shared" si="0"/>
        <v>43383.225000000006</v>
      </c>
    </row>
    <row r="13" spans="1:9">
      <c r="A13" s="3">
        <v>9</v>
      </c>
      <c r="B13" s="3" t="s">
        <v>22</v>
      </c>
      <c r="C13" s="3"/>
      <c r="D13" s="3"/>
      <c r="E13" s="3"/>
      <c r="F13" s="3"/>
    </row>
    <row r="14" spans="1:9" ht="16.5">
      <c r="A14" s="3" t="s">
        <v>62</v>
      </c>
      <c r="B14" s="3" t="s">
        <v>63</v>
      </c>
      <c r="C14" s="3">
        <v>13.22</v>
      </c>
      <c r="D14" s="3" t="s">
        <v>64</v>
      </c>
      <c r="E14" s="3">
        <v>848.82</v>
      </c>
      <c r="F14" s="3">
        <f t="shared" si="0"/>
        <v>11221.4004</v>
      </c>
    </row>
    <row r="15" spans="1:9" ht="16.5">
      <c r="A15" s="3" t="s">
        <v>65</v>
      </c>
      <c r="B15" s="3" t="s">
        <v>90</v>
      </c>
      <c r="C15" s="3">
        <v>3.06</v>
      </c>
      <c r="D15" s="3" t="s">
        <v>64</v>
      </c>
      <c r="E15" s="3">
        <v>447.06</v>
      </c>
      <c r="F15" s="3">
        <f t="shared" si="0"/>
        <v>1368.0036</v>
      </c>
    </row>
    <row r="16" spans="1:9" ht="16.5">
      <c r="A16" s="3" t="s">
        <v>67</v>
      </c>
      <c r="B16" s="3" t="s">
        <v>91</v>
      </c>
      <c r="C16" s="3">
        <v>7.84</v>
      </c>
      <c r="D16" s="3" t="s">
        <v>64</v>
      </c>
      <c r="E16" s="3">
        <v>679.66</v>
      </c>
      <c r="F16" s="3">
        <f t="shared" si="0"/>
        <v>5328.5343999999996</v>
      </c>
    </row>
    <row r="17" spans="1:6" ht="16.5">
      <c r="A17" s="3" t="s">
        <v>69</v>
      </c>
      <c r="B17" s="3" t="s">
        <v>92</v>
      </c>
      <c r="C17" s="3">
        <v>26.43</v>
      </c>
      <c r="D17" s="3" t="s">
        <v>64</v>
      </c>
      <c r="E17" s="3">
        <v>447.06</v>
      </c>
      <c r="F17" s="3">
        <f t="shared" si="0"/>
        <v>11815.7958</v>
      </c>
    </row>
    <row r="18" spans="1:6" ht="16.5">
      <c r="A18" s="3" t="s">
        <v>72</v>
      </c>
      <c r="B18" s="3" t="s">
        <v>32</v>
      </c>
      <c r="C18" s="3">
        <v>54.1</v>
      </c>
      <c r="D18" s="3" t="s">
        <v>64</v>
      </c>
      <c r="E18" s="3">
        <v>117.54</v>
      </c>
      <c r="F18" s="3">
        <f t="shared" si="0"/>
        <v>6358.9140000000007</v>
      </c>
    </row>
    <row r="19" spans="1:6">
      <c r="A19" s="3"/>
      <c r="B19" s="3"/>
      <c r="C19" s="3"/>
      <c r="D19" s="3"/>
      <c r="E19" s="3" t="s">
        <v>33</v>
      </c>
      <c r="F19" s="3">
        <f>SUM(F5:F18)</f>
        <v>493332.24903999997</v>
      </c>
    </row>
    <row r="20" spans="1:6">
      <c r="A20" s="5"/>
      <c r="B20" s="6"/>
      <c r="C20" s="7"/>
      <c r="D20" s="4"/>
      <c r="E20" s="3" t="s">
        <v>34</v>
      </c>
      <c r="F20" s="3">
        <f>F19*18/100</f>
        <v>88799.804827199987</v>
      </c>
    </row>
    <row r="21" spans="1:6">
      <c r="A21" s="5"/>
      <c r="B21" s="6"/>
      <c r="C21" s="7"/>
      <c r="D21" s="4"/>
      <c r="E21" s="3"/>
      <c r="F21" s="3">
        <f>F20+F19</f>
        <v>582132.05386719992</v>
      </c>
    </row>
    <row r="22" spans="1:6">
      <c r="A22" s="5"/>
      <c r="B22" s="6"/>
      <c r="C22" s="7"/>
      <c r="D22" s="4"/>
      <c r="E22" s="3" t="s">
        <v>35</v>
      </c>
      <c r="F22" s="3">
        <f>F21*1/100</f>
        <v>5821.3205386719992</v>
      </c>
    </row>
    <row r="23" spans="1:6">
      <c r="A23" s="5"/>
      <c r="B23" s="6"/>
      <c r="C23" s="7"/>
      <c r="D23" s="4"/>
      <c r="E23" s="3" t="s">
        <v>33</v>
      </c>
      <c r="F23" s="3">
        <f>F22+F21</f>
        <v>587953.37440587196</v>
      </c>
    </row>
  </sheetData>
  <mergeCells count="3">
    <mergeCell ref="A1:F1"/>
    <mergeCell ref="A2:F2"/>
    <mergeCell ref="A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J14"/>
  <sheetViews>
    <sheetView workbookViewId="0">
      <selection activeCell="A3" sqref="A3:I3"/>
    </sheetView>
  </sheetViews>
  <sheetFormatPr defaultRowHeight="15"/>
  <cols>
    <col min="1" max="1" width="8.85546875" style="8" customWidth="1"/>
    <col min="2" max="2" width="42.85546875" style="9" customWidth="1"/>
    <col min="3" max="3" width="9.140625" style="9" hidden="1" customWidth="1"/>
    <col min="4" max="5" width="13.7109375" style="1" hidden="1" customWidth="1"/>
    <col min="6" max="6" width="13.7109375" style="1" customWidth="1"/>
    <col min="7" max="7" width="9.140625" style="10"/>
    <col min="8" max="8" width="12.140625" style="1" customWidth="1"/>
    <col min="9" max="9" width="16.42578125" style="11" customWidth="1"/>
    <col min="10" max="10" width="22.140625" style="1" hidden="1" customWidth="1"/>
    <col min="11" max="16384" width="9.140625" style="1"/>
  </cols>
  <sheetData>
    <row r="1" spans="1:9" ht="18.75">
      <c r="A1" s="24" t="s">
        <v>0</v>
      </c>
      <c r="B1" s="24"/>
      <c r="C1" s="24"/>
      <c r="D1" s="24"/>
      <c r="E1" s="24"/>
      <c r="F1" s="24"/>
      <c r="G1" s="24"/>
      <c r="H1" s="24"/>
      <c r="I1" s="24"/>
    </row>
    <row r="2" spans="1:9" ht="18.75">
      <c r="A2" s="24" t="s">
        <v>1</v>
      </c>
      <c r="B2" s="24"/>
      <c r="C2" s="24"/>
      <c r="D2" s="24"/>
      <c r="E2" s="24"/>
      <c r="F2" s="24"/>
      <c r="G2" s="24"/>
      <c r="H2" s="24"/>
      <c r="I2" s="24"/>
    </row>
    <row r="3" spans="1:9" ht="51.75" customHeight="1">
      <c r="A3" s="25" t="s">
        <v>93</v>
      </c>
      <c r="B3" s="25"/>
      <c r="C3" s="25"/>
      <c r="D3" s="25"/>
      <c r="E3" s="25"/>
      <c r="F3" s="25"/>
      <c r="G3" s="25"/>
      <c r="H3" s="25"/>
      <c r="I3" s="25"/>
    </row>
    <row r="4" spans="1:9">
      <c r="A4" s="2" t="s">
        <v>3</v>
      </c>
      <c r="B4" s="2" t="s">
        <v>4</v>
      </c>
      <c r="C4" s="2" t="s">
        <v>5</v>
      </c>
      <c r="D4" s="2" t="s">
        <v>5</v>
      </c>
      <c r="E4" s="2" t="s">
        <v>5</v>
      </c>
      <c r="F4" s="2" t="s">
        <v>5</v>
      </c>
      <c r="G4" s="2" t="s">
        <v>6</v>
      </c>
      <c r="H4" s="2" t="s">
        <v>7</v>
      </c>
      <c r="I4" s="2" t="s">
        <v>8</v>
      </c>
    </row>
    <row r="5" spans="1:9" ht="90">
      <c r="A5" s="3" t="s">
        <v>94</v>
      </c>
      <c r="B5" s="3" t="s">
        <v>18</v>
      </c>
      <c r="C5" s="3">
        <v>49.84</v>
      </c>
      <c r="D5" s="3">
        <v>43.61</v>
      </c>
      <c r="E5" s="3">
        <v>33.979999999999997</v>
      </c>
      <c r="F5" s="3">
        <v>33.979999999999997</v>
      </c>
      <c r="G5" s="3" t="s">
        <v>11</v>
      </c>
      <c r="H5" s="3">
        <v>4961.7299999999996</v>
      </c>
      <c r="I5" s="3">
        <f t="shared" ref="I5:I9" si="0">F5*H5</f>
        <v>168599.58539999998</v>
      </c>
    </row>
    <row r="6" spans="1:9" ht="60">
      <c r="A6" s="3" t="s">
        <v>95</v>
      </c>
      <c r="B6" s="3" t="s">
        <v>20</v>
      </c>
      <c r="C6" s="3">
        <v>14.87</v>
      </c>
      <c r="D6" s="3">
        <v>32.53</v>
      </c>
      <c r="E6" s="3">
        <v>13.94</v>
      </c>
      <c r="F6" s="3">
        <v>27.88</v>
      </c>
      <c r="G6" s="3" t="s">
        <v>21</v>
      </c>
      <c r="H6" s="3">
        <v>194.5</v>
      </c>
      <c r="I6" s="3">
        <f t="shared" si="0"/>
        <v>5422.66</v>
      </c>
    </row>
    <row r="7" spans="1:9">
      <c r="A7" s="4">
        <v>3</v>
      </c>
      <c r="B7" s="3" t="s">
        <v>22</v>
      </c>
      <c r="C7" s="3"/>
      <c r="D7" s="3"/>
      <c r="E7" s="3"/>
      <c r="F7" s="3"/>
      <c r="G7" s="3"/>
      <c r="H7" s="3"/>
      <c r="I7" s="3"/>
    </row>
    <row r="8" spans="1:9">
      <c r="A8" s="3" t="s">
        <v>23</v>
      </c>
      <c r="B8" s="3" t="s">
        <v>24</v>
      </c>
      <c r="C8" s="3">
        <v>21.43</v>
      </c>
      <c r="D8" s="3">
        <v>18.75</v>
      </c>
      <c r="E8" s="3">
        <v>14.61</v>
      </c>
      <c r="F8" s="3">
        <v>14.61</v>
      </c>
      <c r="G8" s="3" t="s">
        <v>11</v>
      </c>
      <c r="H8" s="3">
        <v>848.82</v>
      </c>
      <c r="I8" s="3">
        <f t="shared" si="0"/>
        <v>12401.260200000001</v>
      </c>
    </row>
    <row r="9" spans="1:9">
      <c r="A9" s="3" t="s">
        <v>25</v>
      </c>
      <c r="B9" s="3" t="s">
        <v>28</v>
      </c>
      <c r="C9" s="3">
        <v>42.87</v>
      </c>
      <c r="D9" s="3">
        <v>37.51</v>
      </c>
      <c r="E9" s="3">
        <v>29.23</v>
      </c>
      <c r="F9" s="3">
        <v>29.22</v>
      </c>
      <c r="G9" s="3" t="s">
        <v>11</v>
      </c>
      <c r="H9" s="3">
        <v>447.06</v>
      </c>
      <c r="I9" s="3">
        <f t="shared" si="0"/>
        <v>13063.093199999999</v>
      </c>
    </row>
    <row r="10" spans="1:9">
      <c r="A10" s="3"/>
      <c r="B10" s="3"/>
      <c r="C10" s="3"/>
      <c r="D10" s="3"/>
      <c r="E10" s="3"/>
      <c r="F10" s="3"/>
      <c r="G10" s="3"/>
      <c r="H10" s="3" t="s">
        <v>33</v>
      </c>
      <c r="I10" s="3">
        <f>SUM(I5:I9)</f>
        <v>199486.59879999998</v>
      </c>
    </row>
    <row r="11" spans="1:9">
      <c r="A11" s="5"/>
      <c r="B11" s="6"/>
      <c r="C11" s="6"/>
      <c r="D11" s="7"/>
      <c r="E11" s="7"/>
      <c r="F11" s="7"/>
      <c r="G11" s="4"/>
      <c r="H11" s="3" t="s">
        <v>34</v>
      </c>
      <c r="I11" s="3">
        <f>I10*18/100</f>
        <v>35907.587783999996</v>
      </c>
    </row>
    <row r="12" spans="1:9">
      <c r="A12" s="5"/>
      <c r="B12" s="6"/>
      <c r="C12" s="6"/>
      <c r="D12" s="7"/>
      <c r="E12" s="7"/>
      <c r="F12" s="7"/>
      <c r="G12" s="4"/>
      <c r="H12" s="3"/>
      <c r="I12" s="3">
        <f>I11+I10</f>
        <v>235394.18658399998</v>
      </c>
    </row>
    <row r="13" spans="1:9">
      <c r="A13" s="5"/>
      <c r="B13" s="6"/>
      <c r="C13" s="6"/>
      <c r="D13" s="7"/>
      <c r="E13" s="7"/>
      <c r="F13" s="7"/>
      <c r="G13" s="4"/>
      <c r="H13" s="3" t="s">
        <v>35</v>
      </c>
      <c r="I13" s="3">
        <f>I12*1/100</f>
        <v>2353.94186584</v>
      </c>
    </row>
    <row r="14" spans="1:9">
      <c r="A14" s="5"/>
      <c r="B14" s="6"/>
      <c r="C14" s="6"/>
      <c r="D14" s="7"/>
      <c r="E14" s="7"/>
      <c r="F14" s="7"/>
      <c r="G14" s="4"/>
      <c r="H14" s="3" t="s">
        <v>33</v>
      </c>
      <c r="I14" s="3">
        <f>I13+I12</f>
        <v>237748.12844983998</v>
      </c>
    </row>
  </sheetData>
  <mergeCells count="3">
    <mergeCell ref="A1:I1"/>
    <mergeCell ref="A2:I2"/>
    <mergeCell ref="A3:I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F24"/>
  <sheetViews>
    <sheetView workbookViewId="0">
      <selection activeCell="A3" sqref="A3:F3"/>
    </sheetView>
  </sheetViews>
  <sheetFormatPr defaultRowHeight="15"/>
  <cols>
    <col min="1" max="1" width="9.140625" style="8"/>
    <col min="2" max="2" width="42.28515625" style="9" customWidth="1"/>
    <col min="3" max="3" width="9.5703125" style="1" bestFit="1" customWidth="1"/>
    <col min="4" max="4" width="9.140625" style="10"/>
    <col min="5" max="5" width="9.140625" style="1"/>
    <col min="6" max="6" width="19.42578125" style="11" customWidth="1"/>
    <col min="7" max="16384" width="9.140625" style="1"/>
  </cols>
  <sheetData>
    <row r="1" spans="1:6" ht="18.75">
      <c r="A1" s="24" t="s">
        <v>0</v>
      </c>
      <c r="B1" s="24"/>
      <c r="C1" s="24"/>
      <c r="D1" s="24"/>
      <c r="E1" s="24"/>
      <c r="F1" s="24"/>
    </row>
    <row r="2" spans="1:6" ht="18.75">
      <c r="A2" s="24" t="s">
        <v>1</v>
      </c>
      <c r="B2" s="24"/>
      <c r="C2" s="24"/>
      <c r="D2" s="24"/>
      <c r="E2" s="24"/>
      <c r="F2" s="24"/>
    </row>
    <row r="3" spans="1:6" ht="57.75" customHeight="1">
      <c r="A3" s="25" t="s">
        <v>96</v>
      </c>
      <c r="B3" s="25"/>
      <c r="C3" s="25"/>
      <c r="D3" s="25"/>
      <c r="E3" s="25"/>
      <c r="F3" s="25"/>
    </row>
    <row r="4" spans="1:6">
      <c r="A4" s="2" t="s">
        <v>3</v>
      </c>
      <c r="B4" s="2" t="s">
        <v>4</v>
      </c>
      <c r="C4" s="2" t="s">
        <v>5</v>
      </c>
      <c r="D4" s="2" t="s">
        <v>6</v>
      </c>
      <c r="E4" s="2" t="s">
        <v>7</v>
      </c>
      <c r="F4" s="2" t="s">
        <v>8</v>
      </c>
    </row>
    <row r="5" spans="1:6" ht="30">
      <c r="A5" s="6">
        <v>1</v>
      </c>
      <c r="B5" s="6" t="s">
        <v>97</v>
      </c>
      <c r="C5" s="6">
        <v>11</v>
      </c>
      <c r="D5" s="6" t="s">
        <v>98</v>
      </c>
      <c r="E5" s="6">
        <v>326.85000000000002</v>
      </c>
      <c r="F5" s="6">
        <f>C5*E5</f>
        <v>3595.3500000000004</v>
      </c>
    </row>
    <row r="6" spans="1:6" ht="120">
      <c r="A6" s="6" t="s">
        <v>99</v>
      </c>
      <c r="B6" s="6" t="s">
        <v>47</v>
      </c>
      <c r="C6" s="6">
        <v>3.92</v>
      </c>
      <c r="D6" s="6" t="s">
        <v>11</v>
      </c>
      <c r="E6" s="6">
        <v>151.82</v>
      </c>
      <c r="F6" s="3">
        <f t="shared" ref="F6:F19" si="0">C6*E6</f>
        <v>595.13439999999991</v>
      </c>
    </row>
    <row r="7" spans="1:6" ht="120">
      <c r="A7" s="6" t="s">
        <v>100</v>
      </c>
      <c r="B7" s="6" t="s">
        <v>39</v>
      </c>
      <c r="C7" s="6">
        <v>0.23</v>
      </c>
      <c r="D7" s="6" t="s">
        <v>11</v>
      </c>
      <c r="E7" s="6">
        <v>347.85</v>
      </c>
      <c r="F7" s="3">
        <f t="shared" si="0"/>
        <v>80.005500000000012</v>
      </c>
    </row>
    <row r="8" spans="1:6" ht="90">
      <c r="A8" s="6" t="s">
        <v>101</v>
      </c>
      <c r="B8" s="6" t="s">
        <v>16</v>
      </c>
      <c r="C8" s="6">
        <v>0.37</v>
      </c>
      <c r="D8" s="6" t="s">
        <v>11</v>
      </c>
      <c r="E8" s="6">
        <v>1756.4</v>
      </c>
      <c r="F8" s="3">
        <f t="shared" si="0"/>
        <v>649.86800000000005</v>
      </c>
    </row>
    <row r="9" spans="1:6" ht="135">
      <c r="A9" s="6" t="s">
        <v>102</v>
      </c>
      <c r="B9" s="6" t="s">
        <v>103</v>
      </c>
      <c r="C9" s="6">
        <v>1.1399999999999999</v>
      </c>
      <c r="D9" s="6" t="s">
        <v>11</v>
      </c>
      <c r="E9" s="6">
        <v>6082.45</v>
      </c>
      <c r="F9" s="3">
        <f t="shared" si="0"/>
        <v>6933.9929999999995</v>
      </c>
    </row>
    <row r="10" spans="1:6" ht="105">
      <c r="A10" s="6" t="s">
        <v>104</v>
      </c>
      <c r="B10" s="6" t="s">
        <v>105</v>
      </c>
      <c r="C10" s="6">
        <v>0.45</v>
      </c>
      <c r="D10" s="6" t="s">
        <v>11</v>
      </c>
      <c r="E10" s="6">
        <v>6308.87</v>
      </c>
      <c r="F10" s="3">
        <f t="shared" si="0"/>
        <v>2838.9915000000001</v>
      </c>
    </row>
    <row r="11" spans="1:6" ht="150">
      <c r="A11" s="6" t="s">
        <v>106</v>
      </c>
      <c r="B11" s="6" t="s">
        <v>107</v>
      </c>
      <c r="C11" s="6">
        <v>5.6000000000000001E-2</v>
      </c>
      <c r="D11" s="6" t="s">
        <v>85</v>
      </c>
      <c r="E11" s="6">
        <v>83314.02</v>
      </c>
      <c r="F11" s="3">
        <f t="shared" si="0"/>
        <v>4665.5851200000006</v>
      </c>
    </row>
    <row r="12" spans="1:6" ht="45">
      <c r="A12" s="6" t="s">
        <v>108</v>
      </c>
      <c r="B12" s="6" t="s">
        <v>109</v>
      </c>
      <c r="C12" s="6">
        <v>8.4000000000000005E-2</v>
      </c>
      <c r="D12" s="6" t="s">
        <v>85</v>
      </c>
      <c r="E12" s="6">
        <v>82096.539999999994</v>
      </c>
      <c r="F12" s="3">
        <f t="shared" si="0"/>
        <v>6896.1093599999995</v>
      </c>
    </row>
    <row r="13" spans="1:6" ht="60">
      <c r="A13" s="6" t="s">
        <v>110</v>
      </c>
      <c r="B13" s="6" t="s">
        <v>111</v>
      </c>
      <c r="C13" s="6">
        <v>7.24</v>
      </c>
      <c r="D13" s="6" t="s">
        <v>21</v>
      </c>
      <c r="E13" s="6">
        <v>194.5</v>
      </c>
      <c r="F13" s="3">
        <f t="shared" si="0"/>
        <v>1408.18</v>
      </c>
    </row>
    <row r="14" spans="1:6">
      <c r="A14" s="6">
        <v>10</v>
      </c>
      <c r="B14" s="6" t="s">
        <v>22</v>
      </c>
      <c r="C14" s="6"/>
      <c r="D14" s="6"/>
      <c r="E14" s="6"/>
      <c r="F14" s="3"/>
    </row>
    <row r="15" spans="1:6" ht="18">
      <c r="A15" s="6" t="s">
        <v>62</v>
      </c>
      <c r="B15" s="6" t="s">
        <v>63</v>
      </c>
      <c r="C15" s="6">
        <v>0.68</v>
      </c>
      <c r="D15" s="6" t="s">
        <v>112</v>
      </c>
      <c r="E15" s="6">
        <v>848.82</v>
      </c>
      <c r="F15" s="3">
        <f t="shared" si="0"/>
        <v>577.19760000000008</v>
      </c>
    </row>
    <row r="16" spans="1:6" ht="18">
      <c r="A16" s="6" t="s">
        <v>65</v>
      </c>
      <c r="B16" s="6" t="s">
        <v>66</v>
      </c>
      <c r="C16" s="6">
        <v>0.23</v>
      </c>
      <c r="D16" s="6" t="s">
        <v>112</v>
      </c>
      <c r="E16" s="6">
        <v>447.06</v>
      </c>
      <c r="F16" s="3">
        <f t="shared" si="0"/>
        <v>102.82380000000001</v>
      </c>
    </row>
    <row r="17" spans="1:6" ht="18">
      <c r="A17" s="6" t="s">
        <v>67</v>
      </c>
      <c r="B17" s="6" t="s">
        <v>113</v>
      </c>
      <c r="C17" s="6">
        <v>0.37</v>
      </c>
      <c r="D17" s="6" t="s">
        <v>112</v>
      </c>
      <c r="E17" s="6">
        <v>679.66</v>
      </c>
      <c r="F17" s="3">
        <f t="shared" si="0"/>
        <v>251.4742</v>
      </c>
    </row>
    <row r="18" spans="1:6" ht="18">
      <c r="A18" s="6" t="s">
        <v>69</v>
      </c>
      <c r="B18" s="6" t="s">
        <v>68</v>
      </c>
      <c r="C18" s="6">
        <v>1.37</v>
      </c>
      <c r="D18" s="6" t="s">
        <v>112</v>
      </c>
      <c r="E18" s="6">
        <v>447.06</v>
      </c>
      <c r="F18" s="3">
        <f t="shared" si="0"/>
        <v>612.47220000000004</v>
      </c>
    </row>
    <row r="19" spans="1:6" ht="18">
      <c r="A19" s="6" t="s">
        <v>72</v>
      </c>
      <c r="B19" s="6" t="s">
        <v>32</v>
      </c>
      <c r="C19" s="6">
        <v>3.92</v>
      </c>
      <c r="D19" s="6" t="s">
        <v>112</v>
      </c>
      <c r="E19" s="6">
        <v>117.54</v>
      </c>
      <c r="F19" s="3">
        <f t="shared" si="0"/>
        <v>460.7568</v>
      </c>
    </row>
    <row r="20" spans="1:6">
      <c r="A20" s="5"/>
      <c r="B20" s="6"/>
      <c r="C20" s="7"/>
      <c r="D20" s="4"/>
      <c r="E20" s="7" t="s">
        <v>33</v>
      </c>
      <c r="F20" s="14">
        <f>SUM(F5:F19)</f>
        <v>29667.941479999998</v>
      </c>
    </row>
    <row r="21" spans="1:6" ht="30">
      <c r="A21" s="5"/>
      <c r="B21" s="6"/>
      <c r="C21" s="7"/>
      <c r="D21" s="4"/>
      <c r="E21" s="3" t="s">
        <v>34</v>
      </c>
      <c r="F21" s="3">
        <f>F20*18/100</f>
        <v>5340.2294664000001</v>
      </c>
    </row>
    <row r="22" spans="1:6">
      <c r="A22" s="5"/>
      <c r="B22" s="6"/>
      <c r="C22" s="7"/>
      <c r="D22" s="4"/>
      <c r="E22" s="3"/>
      <c r="F22" s="3">
        <f>F21+F20</f>
        <v>35008.170946400001</v>
      </c>
    </row>
    <row r="23" spans="1:6" ht="30">
      <c r="A23" s="5"/>
      <c r="B23" s="6"/>
      <c r="C23" s="7"/>
      <c r="D23" s="4"/>
      <c r="E23" s="3" t="s">
        <v>35</v>
      </c>
      <c r="F23" s="3">
        <f>F22*1/100</f>
        <v>350.08170946400003</v>
      </c>
    </row>
    <row r="24" spans="1:6">
      <c r="A24" s="5"/>
      <c r="B24" s="6"/>
      <c r="C24" s="7"/>
      <c r="D24" s="4"/>
      <c r="E24" s="3" t="s">
        <v>33</v>
      </c>
      <c r="F24" s="3">
        <f>F23+F22</f>
        <v>35358.252655864002</v>
      </c>
    </row>
  </sheetData>
  <mergeCells count="3">
    <mergeCell ref="A1:F1"/>
    <mergeCell ref="A2:F2"/>
    <mergeCell ref="A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23"/>
  <sheetViews>
    <sheetView workbookViewId="0">
      <selection activeCell="F23" sqref="F23"/>
    </sheetView>
  </sheetViews>
  <sheetFormatPr defaultRowHeight="15"/>
  <cols>
    <col min="1" max="1" width="9.140625" style="8"/>
    <col min="2" max="2" width="42.28515625" style="9" customWidth="1"/>
    <col min="3" max="3" width="9.5703125" style="1" bestFit="1" customWidth="1"/>
    <col min="4" max="4" width="9.140625" style="10"/>
    <col min="5" max="5" width="9.140625" style="1"/>
    <col min="6" max="6" width="19.42578125" style="11" customWidth="1"/>
    <col min="7" max="16384" width="9.140625" style="1"/>
  </cols>
  <sheetData>
    <row r="1" spans="1:6" ht="18.75">
      <c r="A1" s="24" t="s">
        <v>0</v>
      </c>
      <c r="B1" s="24"/>
      <c r="C1" s="24"/>
      <c r="D1" s="24"/>
      <c r="E1" s="24"/>
      <c r="F1" s="24"/>
    </row>
    <row r="2" spans="1:6" ht="18.75">
      <c r="A2" s="24" t="s">
        <v>1</v>
      </c>
      <c r="B2" s="24"/>
      <c r="C2" s="24"/>
      <c r="D2" s="24"/>
      <c r="E2" s="24"/>
      <c r="F2" s="24"/>
    </row>
    <row r="3" spans="1:6" ht="57.75" customHeight="1">
      <c r="A3" s="25" t="s">
        <v>114</v>
      </c>
      <c r="B3" s="25"/>
      <c r="C3" s="25"/>
      <c r="D3" s="25"/>
      <c r="E3" s="25"/>
      <c r="F3" s="25"/>
    </row>
    <row r="4" spans="1:6">
      <c r="A4" s="2" t="s">
        <v>3</v>
      </c>
      <c r="B4" s="2" t="s">
        <v>4</v>
      </c>
      <c r="C4" s="2" t="s">
        <v>5</v>
      </c>
      <c r="D4" s="2" t="s">
        <v>6</v>
      </c>
      <c r="E4" s="2" t="s">
        <v>7</v>
      </c>
      <c r="F4" s="2" t="s">
        <v>8</v>
      </c>
    </row>
    <row r="5" spans="1:6" ht="120">
      <c r="A5" s="6" t="s">
        <v>115</v>
      </c>
      <c r="B5" s="6" t="s">
        <v>47</v>
      </c>
      <c r="C5" s="6">
        <v>21.98</v>
      </c>
      <c r="D5" s="6" t="s">
        <v>11</v>
      </c>
      <c r="E5" s="6">
        <v>151.82</v>
      </c>
      <c r="F5" s="3">
        <f t="shared" ref="F5:F18" si="0">C5*E5</f>
        <v>3337.0036</v>
      </c>
    </row>
    <row r="6" spans="1:6" ht="120">
      <c r="A6" s="6" t="s">
        <v>38</v>
      </c>
      <c r="B6" s="6" t="s">
        <v>39</v>
      </c>
      <c r="C6" s="6">
        <v>1.37</v>
      </c>
      <c r="D6" s="6" t="s">
        <v>11</v>
      </c>
      <c r="E6" s="6">
        <v>347.85</v>
      </c>
      <c r="F6" s="3">
        <f t="shared" si="0"/>
        <v>476.55450000000008</v>
      </c>
    </row>
    <row r="7" spans="1:6" ht="90">
      <c r="A7" s="6" t="s">
        <v>116</v>
      </c>
      <c r="B7" s="6" t="s">
        <v>16</v>
      </c>
      <c r="C7" s="6">
        <v>3.51</v>
      </c>
      <c r="D7" s="6" t="s">
        <v>11</v>
      </c>
      <c r="E7" s="6">
        <v>1756.4</v>
      </c>
      <c r="F7" s="3">
        <f t="shared" si="0"/>
        <v>6164.9639999999999</v>
      </c>
    </row>
    <row r="8" spans="1:6" ht="135">
      <c r="A8" s="6" t="s">
        <v>117</v>
      </c>
      <c r="B8" s="6" t="s">
        <v>103</v>
      </c>
      <c r="C8" s="6">
        <v>9.24</v>
      </c>
      <c r="D8" s="6" t="s">
        <v>11</v>
      </c>
      <c r="E8" s="6">
        <v>6082.45</v>
      </c>
      <c r="F8" s="3">
        <f t="shared" si="0"/>
        <v>56201.837999999996</v>
      </c>
    </row>
    <row r="9" spans="1:6" ht="105">
      <c r="A9" s="6" t="s">
        <v>118</v>
      </c>
      <c r="B9" s="6" t="s">
        <v>105</v>
      </c>
      <c r="C9" s="6">
        <v>4.28</v>
      </c>
      <c r="D9" s="6" t="s">
        <v>11</v>
      </c>
      <c r="E9" s="6">
        <v>6308.87</v>
      </c>
      <c r="F9" s="3">
        <f t="shared" si="0"/>
        <v>27001.963600000003</v>
      </c>
    </row>
    <row r="10" spans="1:6" ht="150">
      <c r="A10" s="6" t="s">
        <v>119</v>
      </c>
      <c r="B10" s="6" t="s">
        <v>107</v>
      </c>
      <c r="C10" s="6">
        <v>0.43</v>
      </c>
      <c r="D10" s="6" t="s">
        <v>85</v>
      </c>
      <c r="E10" s="6">
        <v>83314.02</v>
      </c>
      <c r="F10" s="3">
        <f t="shared" si="0"/>
        <v>35825.028599999998</v>
      </c>
    </row>
    <row r="11" spans="1:6" ht="45">
      <c r="A11" s="6" t="s">
        <v>120</v>
      </c>
      <c r="B11" s="6" t="s">
        <v>109</v>
      </c>
      <c r="C11" s="6">
        <v>0.64400000000000002</v>
      </c>
      <c r="D11" s="6" t="s">
        <v>85</v>
      </c>
      <c r="E11" s="6">
        <v>82096.539999999994</v>
      </c>
      <c r="F11" s="3">
        <f t="shared" si="0"/>
        <v>52870.171759999997</v>
      </c>
    </row>
    <row r="12" spans="1:6" ht="60">
      <c r="A12" s="6" t="s">
        <v>121</v>
      </c>
      <c r="B12" s="6" t="s">
        <v>111</v>
      </c>
      <c r="C12" s="6">
        <v>98.23</v>
      </c>
      <c r="D12" s="6" t="s">
        <v>21</v>
      </c>
      <c r="E12" s="6">
        <v>194.5</v>
      </c>
      <c r="F12" s="3">
        <f t="shared" si="0"/>
        <v>19105.735000000001</v>
      </c>
    </row>
    <row r="13" spans="1:6">
      <c r="A13" s="6">
        <v>9</v>
      </c>
      <c r="B13" s="6" t="s">
        <v>22</v>
      </c>
      <c r="C13" s="6"/>
      <c r="D13" s="6"/>
      <c r="E13" s="6"/>
      <c r="F13" s="3"/>
    </row>
    <row r="14" spans="1:6" ht="18">
      <c r="A14" s="6" t="s">
        <v>62</v>
      </c>
      <c r="B14" s="6" t="s">
        <v>63</v>
      </c>
      <c r="C14" s="6">
        <v>5.81</v>
      </c>
      <c r="D14" s="6" t="s">
        <v>112</v>
      </c>
      <c r="E14" s="6">
        <v>848.82</v>
      </c>
      <c r="F14" s="3">
        <f t="shared" si="0"/>
        <v>4931.6441999999997</v>
      </c>
    </row>
    <row r="15" spans="1:6" ht="18">
      <c r="A15" s="6" t="s">
        <v>65</v>
      </c>
      <c r="B15" s="6" t="s">
        <v>66</v>
      </c>
      <c r="C15" s="6">
        <v>1.37</v>
      </c>
      <c r="D15" s="6" t="s">
        <v>112</v>
      </c>
      <c r="E15" s="6">
        <v>447.06</v>
      </c>
      <c r="F15" s="3">
        <f t="shared" si="0"/>
        <v>612.47220000000004</v>
      </c>
    </row>
    <row r="16" spans="1:6" ht="18">
      <c r="A16" s="6" t="s">
        <v>67</v>
      </c>
      <c r="B16" s="6" t="s">
        <v>113</v>
      </c>
      <c r="C16" s="6">
        <v>3.51</v>
      </c>
      <c r="D16" s="6" t="s">
        <v>112</v>
      </c>
      <c r="E16" s="6">
        <v>679.66</v>
      </c>
      <c r="F16" s="3">
        <f t="shared" si="0"/>
        <v>2385.6065999999996</v>
      </c>
    </row>
    <row r="17" spans="1:6" ht="18">
      <c r="A17" s="6" t="s">
        <v>69</v>
      </c>
      <c r="B17" s="6" t="s">
        <v>68</v>
      </c>
      <c r="C17" s="6">
        <v>11.63</v>
      </c>
      <c r="D17" s="6" t="s">
        <v>112</v>
      </c>
      <c r="E17" s="6">
        <v>447.06</v>
      </c>
      <c r="F17" s="3">
        <f t="shared" si="0"/>
        <v>5199.3078000000005</v>
      </c>
    </row>
    <row r="18" spans="1:6" ht="18">
      <c r="A18" s="6" t="s">
        <v>72</v>
      </c>
      <c r="B18" s="6" t="s">
        <v>32</v>
      </c>
      <c r="C18" s="6">
        <v>21.98</v>
      </c>
      <c r="D18" s="6" t="s">
        <v>112</v>
      </c>
      <c r="E18" s="6">
        <v>117.54</v>
      </c>
      <c r="F18" s="3">
        <f t="shared" si="0"/>
        <v>2583.5292000000004</v>
      </c>
    </row>
    <row r="19" spans="1:6">
      <c r="A19" s="5"/>
      <c r="B19" s="6"/>
      <c r="C19" s="7"/>
      <c r="D19" s="4"/>
      <c r="E19" s="7" t="s">
        <v>33</v>
      </c>
      <c r="F19" s="14">
        <f>SUM(F5:F18)</f>
        <v>216695.81906000001</v>
      </c>
    </row>
    <row r="20" spans="1:6" ht="30">
      <c r="A20" s="5"/>
      <c r="B20" s="6"/>
      <c r="C20" s="7"/>
      <c r="D20" s="4"/>
      <c r="E20" s="3" t="s">
        <v>34</v>
      </c>
      <c r="F20" s="3">
        <f>F19*18/100</f>
        <v>39005.247430800002</v>
      </c>
    </row>
    <row r="21" spans="1:6">
      <c r="A21" s="5"/>
      <c r="B21" s="6"/>
      <c r="C21" s="7"/>
      <c r="D21" s="4"/>
      <c r="E21" s="3"/>
      <c r="F21" s="3">
        <f>F20+F19</f>
        <v>255701.0664908</v>
      </c>
    </row>
    <row r="22" spans="1:6" ht="30">
      <c r="A22" s="5"/>
      <c r="B22" s="6"/>
      <c r="C22" s="7"/>
      <c r="D22" s="4"/>
      <c r="E22" s="3" t="s">
        <v>35</v>
      </c>
      <c r="F22" s="3">
        <f>F21*1/100</f>
        <v>2557.0106649079999</v>
      </c>
    </row>
    <row r="23" spans="1:6">
      <c r="A23" s="5"/>
      <c r="B23" s="6"/>
      <c r="C23" s="7"/>
      <c r="D23" s="4"/>
      <c r="E23" s="3" t="s">
        <v>33</v>
      </c>
      <c r="F23" s="3">
        <f>F22+F21</f>
        <v>258258.07715570802</v>
      </c>
    </row>
  </sheetData>
  <mergeCells count="3">
    <mergeCell ref="A1:F1"/>
    <mergeCell ref="A2:F2"/>
    <mergeCell ref="A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G38"/>
  <sheetViews>
    <sheetView workbookViewId="0">
      <selection activeCell="A3" sqref="A3:F3"/>
    </sheetView>
  </sheetViews>
  <sheetFormatPr defaultRowHeight="15"/>
  <cols>
    <col min="1" max="1" width="8.85546875" style="8" customWidth="1"/>
    <col min="2" max="2" width="42.85546875" style="9" customWidth="1"/>
    <col min="3" max="3" width="13.7109375" style="1" bestFit="1" customWidth="1"/>
    <col min="4" max="4" width="9.140625" style="10"/>
    <col min="5" max="5" width="12.140625" style="1" customWidth="1"/>
    <col min="6" max="6" width="16.42578125" style="11" customWidth="1"/>
    <col min="7" max="7" width="22.140625" style="1" hidden="1" customWidth="1"/>
    <col min="8" max="16384" width="9.140625" style="1"/>
  </cols>
  <sheetData>
    <row r="1" spans="1:6" ht="18.75">
      <c r="A1" s="24" t="s">
        <v>0</v>
      </c>
      <c r="B1" s="24"/>
      <c r="C1" s="24"/>
      <c r="D1" s="24"/>
      <c r="E1" s="24"/>
      <c r="F1" s="24"/>
    </row>
    <row r="2" spans="1:6" ht="18.75">
      <c r="A2" s="24" t="s">
        <v>1</v>
      </c>
      <c r="B2" s="24"/>
      <c r="C2" s="24"/>
      <c r="D2" s="24"/>
      <c r="E2" s="24"/>
      <c r="F2" s="24"/>
    </row>
    <row r="3" spans="1:6" ht="39.75" customHeight="1">
      <c r="A3" s="25" t="s">
        <v>122</v>
      </c>
      <c r="B3" s="25"/>
      <c r="C3" s="25"/>
      <c r="D3" s="25"/>
      <c r="E3" s="25"/>
      <c r="F3" s="25"/>
    </row>
    <row r="4" spans="1:6">
      <c r="A4" s="2" t="s">
        <v>3</v>
      </c>
      <c r="B4" s="2" t="s">
        <v>4</v>
      </c>
      <c r="C4" s="2" t="s">
        <v>5</v>
      </c>
      <c r="D4" s="2" t="s">
        <v>6</v>
      </c>
      <c r="E4" s="2" t="s">
        <v>7</v>
      </c>
      <c r="F4" s="2" t="s">
        <v>8</v>
      </c>
    </row>
    <row r="5" spans="1:6" ht="120">
      <c r="A5" s="3" t="s">
        <v>46</v>
      </c>
      <c r="B5" s="3" t="s">
        <v>47</v>
      </c>
      <c r="C5" s="3">
        <f>3.4+28.58</f>
        <v>31.979999999999997</v>
      </c>
      <c r="D5" s="3" t="s">
        <v>11</v>
      </c>
      <c r="E5" s="3">
        <v>151.82</v>
      </c>
      <c r="F5" s="3">
        <f>C5*E5</f>
        <v>4855.2035999999989</v>
      </c>
    </row>
    <row r="6" spans="1:6" ht="120">
      <c r="A6" s="3" t="s">
        <v>48</v>
      </c>
      <c r="B6" s="3" t="s">
        <v>39</v>
      </c>
      <c r="C6" s="3">
        <f>0.23+1.25</f>
        <v>1.48</v>
      </c>
      <c r="D6" s="3" t="s">
        <v>11</v>
      </c>
      <c r="E6" s="3">
        <v>347.85</v>
      </c>
      <c r="F6" s="3">
        <f t="shared" ref="F6:F33" si="0">C6*E6</f>
        <v>514.81799999999998</v>
      </c>
    </row>
    <row r="7" spans="1:6" ht="60">
      <c r="A7" s="3" t="s">
        <v>49</v>
      </c>
      <c r="B7" s="3" t="s">
        <v>50</v>
      </c>
      <c r="C7" s="3">
        <v>4.46</v>
      </c>
      <c r="D7" s="3" t="s">
        <v>21</v>
      </c>
      <c r="E7" s="3">
        <v>330.34</v>
      </c>
      <c r="F7" s="3">
        <f t="shared" si="0"/>
        <v>1473.3163999999999</v>
      </c>
    </row>
    <row r="8" spans="1:6" ht="90">
      <c r="A8" s="3" t="s">
        <v>123</v>
      </c>
      <c r="B8" s="3" t="s">
        <v>124</v>
      </c>
      <c r="C8" s="3">
        <f>0.96+1.39</f>
        <v>2.3499999999999996</v>
      </c>
      <c r="D8" s="3" t="s">
        <v>11</v>
      </c>
      <c r="E8" s="3">
        <v>3751.64</v>
      </c>
      <c r="F8" s="3">
        <f t="shared" si="0"/>
        <v>8816.3539999999975</v>
      </c>
    </row>
    <row r="9" spans="1:6" ht="60">
      <c r="A9" s="3" t="s">
        <v>125</v>
      </c>
      <c r="B9" s="3" t="s">
        <v>111</v>
      </c>
      <c r="C9" s="3">
        <f>6.87+92.01</f>
        <v>98.88000000000001</v>
      </c>
      <c r="D9" s="3" t="s">
        <v>21</v>
      </c>
      <c r="E9" s="3">
        <v>194.5</v>
      </c>
      <c r="F9" s="3">
        <f t="shared" si="0"/>
        <v>19232.160000000003</v>
      </c>
    </row>
    <row r="10" spans="1:6" ht="30">
      <c r="A10" s="3" t="s">
        <v>126</v>
      </c>
      <c r="B10" s="3" t="s">
        <v>127</v>
      </c>
      <c r="C10" s="3">
        <v>2.38</v>
      </c>
      <c r="D10" s="3" t="s">
        <v>11</v>
      </c>
      <c r="E10" s="3">
        <v>5110.26</v>
      </c>
      <c r="F10" s="3">
        <f t="shared" si="0"/>
        <v>12162.418799999999</v>
      </c>
    </row>
    <row r="11" spans="1:6" ht="90">
      <c r="A11" s="3" t="s">
        <v>128</v>
      </c>
      <c r="B11" s="3" t="s">
        <v>129</v>
      </c>
      <c r="C11" s="3">
        <v>13.38</v>
      </c>
      <c r="D11" s="3" t="s">
        <v>21</v>
      </c>
      <c r="E11" s="3">
        <v>165.8</v>
      </c>
      <c r="F11" s="3">
        <f t="shared" si="0"/>
        <v>2218.4040000000005</v>
      </c>
    </row>
    <row r="12" spans="1:6" ht="90">
      <c r="A12" s="3" t="s">
        <v>130</v>
      </c>
      <c r="B12" s="3" t="s">
        <v>129</v>
      </c>
      <c r="C12" s="3">
        <v>15.61</v>
      </c>
      <c r="D12" s="3" t="s">
        <v>21</v>
      </c>
      <c r="E12" s="3">
        <v>54.43</v>
      </c>
      <c r="F12" s="3">
        <f t="shared" si="0"/>
        <v>849.65229999999997</v>
      </c>
    </row>
    <row r="13" spans="1:6" ht="90">
      <c r="A13" s="3" t="s">
        <v>131</v>
      </c>
      <c r="B13" s="3" t="s">
        <v>132</v>
      </c>
      <c r="C13" s="3">
        <v>6.8</v>
      </c>
      <c r="D13" s="3" t="s">
        <v>11</v>
      </c>
      <c r="E13" s="3">
        <v>128.88</v>
      </c>
      <c r="F13" s="3">
        <f t="shared" si="0"/>
        <v>876.3839999999999</v>
      </c>
    </row>
    <row r="14" spans="1:6" ht="135">
      <c r="A14" s="3" t="s">
        <v>133</v>
      </c>
      <c r="B14" s="3" t="s">
        <v>134</v>
      </c>
      <c r="C14" s="3">
        <v>676.55</v>
      </c>
      <c r="D14" s="3" t="s">
        <v>55</v>
      </c>
      <c r="E14" s="3">
        <v>123.52</v>
      </c>
      <c r="F14" s="3">
        <f t="shared" si="0"/>
        <v>83567.455999999991</v>
      </c>
    </row>
    <row r="15" spans="1:6" ht="75">
      <c r="A15" s="3" t="s">
        <v>135</v>
      </c>
      <c r="B15" s="3" t="s">
        <v>136</v>
      </c>
      <c r="C15" s="3">
        <v>536.75</v>
      </c>
      <c r="D15" s="3" t="s">
        <v>55</v>
      </c>
      <c r="E15" s="3">
        <v>67.88</v>
      </c>
      <c r="F15" s="3">
        <f t="shared" si="0"/>
        <v>36434.589999999997</v>
      </c>
    </row>
    <row r="16" spans="1:6" ht="150">
      <c r="A16" s="3" t="s">
        <v>137</v>
      </c>
      <c r="B16" s="3" t="s">
        <v>138</v>
      </c>
      <c r="C16" s="3">
        <v>19.510000000000002</v>
      </c>
      <c r="D16" s="3" t="s">
        <v>139</v>
      </c>
      <c r="E16" s="3">
        <v>391.12</v>
      </c>
      <c r="F16" s="3">
        <f t="shared" si="0"/>
        <v>7630.7512000000006</v>
      </c>
    </row>
    <row r="17" spans="1:6" ht="300">
      <c r="A17" s="3" t="s">
        <v>140</v>
      </c>
      <c r="B17" s="3" t="s">
        <v>141</v>
      </c>
      <c r="C17" s="3">
        <v>20.45</v>
      </c>
      <c r="D17" s="3" t="s">
        <v>21</v>
      </c>
      <c r="E17" s="3">
        <v>582.91</v>
      </c>
      <c r="F17" s="3">
        <f t="shared" si="0"/>
        <v>11920.509499999998</v>
      </c>
    </row>
    <row r="18" spans="1:6" ht="105">
      <c r="A18" s="3" t="s">
        <v>142</v>
      </c>
      <c r="B18" s="3" t="s">
        <v>59</v>
      </c>
      <c r="C18" s="3">
        <v>20.45</v>
      </c>
      <c r="D18" s="3" t="s">
        <v>21</v>
      </c>
      <c r="E18" s="3">
        <v>57.77</v>
      </c>
      <c r="F18" s="3">
        <f t="shared" si="0"/>
        <v>1181.3965000000001</v>
      </c>
    </row>
    <row r="19" spans="1:6" ht="45">
      <c r="A19" s="3" t="s">
        <v>143</v>
      </c>
      <c r="B19" s="3" t="s">
        <v>61</v>
      </c>
      <c r="C19" s="3">
        <v>20.45</v>
      </c>
      <c r="D19" s="3" t="s">
        <v>21</v>
      </c>
      <c r="E19" s="3">
        <v>66.040000000000006</v>
      </c>
      <c r="F19" s="3">
        <f t="shared" si="0"/>
        <v>1350.518</v>
      </c>
    </row>
    <row r="20" spans="1:6" ht="240">
      <c r="A20" s="3" t="s">
        <v>144</v>
      </c>
      <c r="B20" s="3" t="s">
        <v>145</v>
      </c>
      <c r="C20" s="3">
        <v>14.87</v>
      </c>
      <c r="D20" s="3" t="s">
        <v>21</v>
      </c>
      <c r="E20" s="3">
        <v>877.72</v>
      </c>
      <c r="F20" s="3">
        <f t="shared" si="0"/>
        <v>13051.696399999999</v>
      </c>
    </row>
    <row r="21" spans="1:6" ht="75">
      <c r="A21" s="3" t="s">
        <v>146</v>
      </c>
      <c r="B21" s="3" t="s">
        <v>147</v>
      </c>
      <c r="C21" s="3">
        <v>3.89</v>
      </c>
      <c r="D21" s="3" t="s">
        <v>11</v>
      </c>
      <c r="E21" s="3">
        <v>955.89</v>
      </c>
      <c r="F21" s="3">
        <f t="shared" si="0"/>
        <v>3718.4121</v>
      </c>
    </row>
    <row r="22" spans="1:6" ht="90">
      <c r="A22" s="3" t="s">
        <v>148</v>
      </c>
      <c r="B22" s="3" t="s">
        <v>16</v>
      </c>
      <c r="C22" s="3">
        <v>3.19</v>
      </c>
      <c r="D22" s="3" t="s">
        <v>11</v>
      </c>
      <c r="E22" s="3">
        <v>1756.4</v>
      </c>
      <c r="F22" s="3">
        <f t="shared" si="0"/>
        <v>5602.9160000000002</v>
      </c>
    </row>
    <row r="23" spans="1:6" ht="135">
      <c r="A23" s="3" t="s">
        <v>149</v>
      </c>
      <c r="B23" s="3" t="s">
        <v>103</v>
      </c>
      <c r="C23" s="3">
        <v>8.8000000000000007</v>
      </c>
      <c r="D23" s="3" t="s">
        <v>11</v>
      </c>
      <c r="E23" s="3">
        <v>6082.45</v>
      </c>
      <c r="F23" s="3">
        <f t="shared" si="0"/>
        <v>53525.560000000005</v>
      </c>
    </row>
    <row r="24" spans="1:6" ht="105">
      <c r="A24" s="3" t="s">
        <v>150</v>
      </c>
      <c r="B24" s="3" t="s">
        <v>105</v>
      </c>
      <c r="C24" s="3">
        <v>3.89</v>
      </c>
      <c r="D24" s="3" t="s">
        <v>11</v>
      </c>
      <c r="E24" s="3">
        <v>6308.87</v>
      </c>
      <c r="F24" s="3">
        <f t="shared" si="0"/>
        <v>24541.504300000001</v>
      </c>
    </row>
    <row r="25" spans="1:6" ht="135">
      <c r="A25" s="4">
        <v>22</v>
      </c>
      <c r="B25" s="3" t="s">
        <v>151</v>
      </c>
      <c r="C25" s="3">
        <v>0.40400000000000003</v>
      </c>
      <c r="D25" s="3" t="s">
        <v>85</v>
      </c>
      <c r="E25" s="3">
        <v>83314.02</v>
      </c>
      <c r="F25" s="3">
        <f t="shared" si="0"/>
        <v>33658.864080000007</v>
      </c>
    </row>
    <row r="26" spans="1:6" ht="45">
      <c r="A26" s="3" t="s">
        <v>152</v>
      </c>
      <c r="B26" s="3" t="s">
        <v>153</v>
      </c>
      <c r="C26" s="3">
        <v>0.60499999999999998</v>
      </c>
      <c r="D26" s="3" t="s">
        <v>85</v>
      </c>
      <c r="E26" s="3">
        <v>82096.539999999994</v>
      </c>
      <c r="F26" s="3">
        <f t="shared" si="0"/>
        <v>49668.406699999992</v>
      </c>
    </row>
    <row r="27" spans="1:6">
      <c r="A27" s="4">
        <v>24</v>
      </c>
      <c r="B27" s="3" t="s">
        <v>22</v>
      </c>
      <c r="C27" s="3"/>
      <c r="D27" s="3"/>
      <c r="E27" s="3"/>
      <c r="F27" s="3"/>
    </row>
    <row r="28" spans="1:6" ht="16.5">
      <c r="A28" s="3" t="s">
        <v>23</v>
      </c>
      <c r="B28" s="3" t="s">
        <v>63</v>
      </c>
      <c r="C28" s="3">
        <f>1.9+5.45</f>
        <v>7.35</v>
      </c>
      <c r="D28" s="3" t="s">
        <v>64</v>
      </c>
      <c r="E28" s="3">
        <v>848.82</v>
      </c>
      <c r="F28" s="3">
        <f t="shared" si="0"/>
        <v>6238.8270000000002</v>
      </c>
    </row>
    <row r="29" spans="1:6" ht="16.5">
      <c r="A29" s="3" t="s">
        <v>25</v>
      </c>
      <c r="B29" s="3" t="s">
        <v>66</v>
      </c>
      <c r="C29" s="3">
        <f>0.23+1.25</f>
        <v>1.48</v>
      </c>
      <c r="D29" s="3" t="s">
        <v>64</v>
      </c>
      <c r="E29" s="3">
        <v>447.06</v>
      </c>
      <c r="F29" s="3">
        <f t="shared" si="0"/>
        <v>661.64880000000005</v>
      </c>
    </row>
    <row r="30" spans="1:6" ht="16.5">
      <c r="A30" s="3" t="s">
        <v>27</v>
      </c>
      <c r="B30" s="3" t="s">
        <v>68</v>
      </c>
      <c r="C30" s="3">
        <f>2.17+10.92</f>
        <v>13.09</v>
      </c>
      <c r="D30" s="3" t="s">
        <v>64</v>
      </c>
      <c r="E30" s="3">
        <v>447.06</v>
      </c>
      <c r="F30" s="3">
        <f t="shared" si="0"/>
        <v>5852.0154000000002</v>
      </c>
    </row>
    <row r="31" spans="1:6">
      <c r="A31" s="3" t="s">
        <v>29</v>
      </c>
      <c r="B31" s="3" t="s">
        <v>70</v>
      </c>
      <c r="C31" s="3">
        <v>1111</v>
      </c>
      <c r="D31" s="3" t="s">
        <v>71</v>
      </c>
      <c r="E31" s="3">
        <v>755.2</v>
      </c>
      <c r="F31" s="3">
        <v>839</v>
      </c>
    </row>
    <row r="32" spans="1:6">
      <c r="A32" s="3" t="s">
        <v>31</v>
      </c>
      <c r="B32" s="3" t="s">
        <v>30</v>
      </c>
      <c r="C32" s="3">
        <v>3.19</v>
      </c>
      <c r="D32" s="3" t="s">
        <v>11</v>
      </c>
      <c r="E32" s="3">
        <v>679.66</v>
      </c>
      <c r="F32" s="3">
        <f>C32*E32</f>
        <v>2168.1153999999997</v>
      </c>
    </row>
    <row r="33" spans="1:6" ht="16.5">
      <c r="A33" s="3" t="s">
        <v>154</v>
      </c>
      <c r="B33" s="3" t="s">
        <v>32</v>
      </c>
      <c r="C33" s="3">
        <f>3.4+28.58</f>
        <v>31.979999999999997</v>
      </c>
      <c r="D33" s="3" t="s">
        <v>64</v>
      </c>
      <c r="E33" s="3">
        <v>117.54</v>
      </c>
      <c r="F33" s="3">
        <f t="shared" si="0"/>
        <v>3758.9292</v>
      </c>
    </row>
    <row r="34" spans="1:6">
      <c r="A34" s="3"/>
      <c r="B34" s="3"/>
      <c r="C34" s="3"/>
      <c r="D34" s="3"/>
      <c r="E34" s="3" t="s">
        <v>33</v>
      </c>
      <c r="F34" s="3">
        <f>SUM(F5:F33)</f>
        <v>396369.82768000005</v>
      </c>
    </row>
    <row r="35" spans="1:6">
      <c r="A35" s="5"/>
      <c r="B35" s="6"/>
      <c r="C35" s="7"/>
      <c r="D35" s="4"/>
      <c r="E35" s="3" t="s">
        <v>34</v>
      </c>
      <c r="F35" s="3">
        <f>F34*18/100</f>
        <v>71346.568982400015</v>
      </c>
    </row>
    <row r="36" spans="1:6">
      <c r="A36" s="5"/>
      <c r="B36" s="6"/>
      <c r="C36" s="7"/>
      <c r="D36" s="4"/>
      <c r="E36" s="3"/>
      <c r="F36" s="3">
        <f>F35+F34</f>
        <v>467716.39666240005</v>
      </c>
    </row>
    <row r="37" spans="1:6">
      <c r="A37" s="5"/>
      <c r="B37" s="6"/>
      <c r="C37" s="7"/>
      <c r="D37" s="4"/>
      <c r="E37" s="3" t="s">
        <v>35</v>
      </c>
      <c r="F37" s="3">
        <f>F36*1/100</f>
        <v>4677.1639666240008</v>
      </c>
    </row>
    <row r="38" spans="1:6">
      <c r="A38" s="5"/>
      <c r="B38" s="6"/>
      <c r="C38" s="7"/>
      <c r="D38" s="4"/>
      <c r="E38" s="3" t="s">
        <v>33</v>
      </c>
      <c r="F38" s="3">
        <f>F37+F36</f>
        <v>472393.56062902405</v>
      </c>
    </row>
  </sheetData>
  <mergeCells count="3">
    <mergeCell ref="A1:F1"/>
    <mergeCell ref="A2:F2"/>
    <mergeCell ref="A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2022-12-28T09:07:27Z</dcterms:created>
  <dcterms:modified xsi:type="dcterms:W3CDTF">2022-12-29T13:17:34Z</dcterms:modified>
</cp:coreProperties>
</file>