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5600" windowHeight="7920"/>
  </bookViews>
  <sheets>
    <sheet name="Sheet-01" sheetId="1" r:id="rId1"/>
  </sheets>
  <definedNames>
    <definedName name="_xlnm.Print_Titles" localSheetId="0">'Sheet-01'!$3:$3</definedName>
  </definedNames>
  <calcPr calcId="124519"/>
</workbook>
</file>

<file path=xl/calcChain.xml><?xml version="1.0" encoding="utf-8"?>
<calcChain xmlns="http://schemas.openxmlformats.org/spreadsheetml/2006/main">
  <c r="J58" i="1"/>
  <c r="G55" l="1"/>
  <c r="G54"/>
  <c r="I52"/>
  <c r="D21"/>
  <c r="D22" s="1"/>
  <c r="G22" s="1"/>
  <c r="G56" l="1"/>
  <c r="G57" s="1"/>
  <c r="J57" s="1"/>
  <c r="G21"/>
  <c r="G23" s="1"/>
  <c r="G24" l="1"/>
  <c r="J24" s="1"/>
  <c r="G26"/>
  <c r="G27" s="1"/>
  <c r="G28" s="1"/>
  <c r="G29" l="1"/>
  <c r="J29" s="1"/>
  <c r="G30"/>
  <c r="J30" s="1"/>
  <c r="F46" l="1"/>
  <c r="G46" s="1"/>
  <c r="D17"/>
  <c r="D16"/>
  <c r="D32" s="1"/>
  <c r="E12"/>
  <c r="E17" s="1"/>
  <c r="B12"/>
  <c r="B17" s="1"/>
  <c r="B46" s="1"/>
  <c r="B11"/>
  <c r="B16" s="1"/>
  <c r="F45" l="1"/>
  <c r="D37" l="1"/>
  <c r="D33"/>
  <c r="G33" s="1"/>
  <c r="G17"/>
  <c r="G12"/>
  <c r="G7"/>
  <c r="F32" l="1"/>
  <c r="G32" s="1"/>
  <c r="C45"/>
  <c r="G4"/>
  <c r="J4" s="1"/>
  <c r="E45" l="1"/>
  <c r="G6"/>
  <c r="G8" s="1"/>
  <c r="G45" l="1"/>
  <c r="G47" s="1"/>
  <c r="G50" s="1"/>
  <c r="G51" s="1"/>
  <c r="G34"/>
  <c r="G16"/>
  <c r="G18" s="1"/>
  <c r="G11"/>
  <c r="G13" s="1"/>
  <c r="G52" l="1"/>
  <c r="J52" s="1"/>
  <c r="J66" s="1"/>
  <c r="G35"/>
  <c r="G48"/>
  <c r="D41"/>
  <c r="G41" s="1"/>
  <c r="G37"/>
  <c r="G38" l="1"/>
  <c r="G39" s="1"/>
  <c r="G42"/>
  <c r="G43" s="1"/>
  <c r="G14"/>
  <c r="G61" s="1"/>
  <c r="G19" l="1"/>
  <c r="G9"/>
  <c r="G64" l="1"/>
  <c r="G63" l="1"/>
  <c r="J67" l="1"/>
  <c r="J68" l="1"/>
  <c r="J69" s="1"/>
</calcChain>
</file>

<file path=xl/sharedStrings.xml><?xml version="1.0" encoding="utf-8"?>
<sst xmlns="http://schemas.openxmlformats.org/spreadsheetml/2006/main" count="129" uniqueCount="74">
  <si>
    <t>Sl No.</t>
  </si>
  <si>
    <t>No.</t>
  </si>
  <si>
    <t>Length</t>
  </si>
  <si>
    <t>Breadth</t>
  </si>
  <si>
    <t>Height or Depth</t>
  </si>
  <si>
    <t>or</t>
  </si>
  <si>
    <t>Cft</t>
  </si>
  <si>
    <t>M³</t>
  </si>
  <si>
    <t xml:space="preserve"> Supplying and laying (properly as per design and drawing )rip-rap with good quality of boulders duly packed including the cost of materials,royalty all taxes etc.but excluding the cost of carriage, all complete as per specification and direction of E/I.</t>
  </si>
  <si>
    <t>CARRIAGE OF MATERIALS</t>
  </si>
  <si>
    <t>MT</t>
  </si>
  <si>
    <t>Total</t>
  </si>
  <si>
    <t>Add 1% Labour cess</t>
  </si>
  <si>
    <t>GRAND TOTAL</t>
  </si>
  <si>
    <t>Particulars or item of works</t>
  </si>
  <si>
    <t>Quantity</t>
  </si>
  <si>
    <t>Unit</t>
  </si>
  <si>
    <t>TOTAL</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</si>
  <si>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</si>
  <si>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Each</t>
  </si>
  <si>
    <t xml:space="preserve">Rate      (in Rs.) </t>
  </si>
  <si>
    <t>Amount   (in Rs.)</t>
  </si>
  <si>
    <t>EARTH-LEAD-1km</t>
  </si>
  <si>
    <t>Providing man days for site clearence before and after the work etc.</t>
  </si>
  <si>
    <t xml:space="preserve">RANCHI MUNICIPAL CORPORATION,RANCHI
</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</si>
  <si>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t>
  </si>
  <si>
    <t>DRAIN</t>
  </si>
  <si>
    <t>2.       (J.B.C.D 5.1.1+ 5.1.2)</t>
  </si>
  <si>
    <t>3.       B.C.D 5.10</t>
  </si>
  <si>
    <t>4.        (J.B.C.D.-8.6.8)</t>
  </si>
  <si>
    <t>Providing  Precast R.C.C M 200 in nominal mix (1:1.5:3) in slab ……..do…..all complete as per specification and direction of E/I.</t>
  </si>
  <si>
    <t>Or</t>
  </si>
  <si>
    <t>Providing rough dressed course stone masonry in cement mortar (1:4) in superstructure –do- -do- including cost of screening carriage of materials raking out joints to 20mm depth –do-</t>
  </si>
  <si>
    <t>Providing 25mm thick cement plaster (1:4) with clean coarse sand of F.M 1.5 including screening,curing with all leads and lifts of water scaffolding taxes and royalty all complete as per building specification and direction of E/I</t>
  </si>
  <si>
    <t>Sft</t>
  </si>
  <si>
    <t>M2</t>
  </si>
  <si>
    <t>kg</t>
  </si>
  <si>
    <t>Total qty. of item no 8</t>
  </si>
  <si>
    <t>cft</t>
  </si>
  <si>
    <t>DRAIN COPING</t>
  </si>
  <si>
    <t>total</t>
  </si>
  <si>
    <t>Boulder drain</t>
  </si>
  <si>
    <t>Rcc drain</t>
  </si>
  <si>
    <t>2.5kg/cft</t>
  </si>
  <si>
    <t>Providing  Tor steel reinforcement of 10mm dia  bars as per approved design and drawing –do-- --do—</t>
  </si>
  <si>
    <t xml:space="preserve">Providing Tor steel reinforcement of 10mm and 8mm dia bars as per approved design and drawing -----do-----do-----(a)10mm(TMT coil Fe 500)(Only valid for SAIL , TATA Steel) @2.5Kg/cft  </t>
  </si>
  <si>
    <t xml:space="preserve">i)  8mm dia bar 45%     </t>
  </si>
  <si>
    <t>ii) 10mm dia bar 55%</t>
  </si>
  <si>
    <t>5.             J.B.C.D.  5.3.10</t>
  </si>
  <si>
    <t>Reinforced cement concrete work in walls (any thickness), including attached pilasters, piers, abutments, posts and struts etc.above plinth level, excluding cost of centering, shuttering, finishing and reinforce:      1:1.5:3 (1 cement:1.5:coarse sand (zone-III):3 graded stone aggregate 20 mm nominal size)</t>
  </si>
  <si>
    <t>Base of Drain</t>
  </si>
  <si>
    <t>Wall</t>
  </si>
  <si>
    <t>m3</t>
  </si>
  <si>
    <t>Centering and shuttering including strutting, propping etc . And removal of form for foundation ,footings, base of columns, etc. for mass concrete</t>
  </si>
  <si>
    <t>sft</t>
  </si>
  <si>
    <t>Drain  wall</t>
  </si>
  <si>
    <t>slab</t>
  </si>
  <si>
    <t>sqm</t>
  </si>
  <si>
    <t>Boulder drain slab</t>
  </si>
  <si>
    <t>6.   (J.B.C.D.-5.5.4  + 5.5.5a</t>
  </si>
  <si>
    <t>7. J.B.C.D.
5.3.2</t>
  </si>
  <si>
    <t>8        5.2.34</t>
  </si>
  <si>
    <t>9               5.7.11      +           5.7.12</t>
  </si>
  <si>
    <t>10.    5.3.30.1</t>
  </si>
  <si>
    <t>11        5.5.5</t>
  </si>
  <si>
    <t>12     5.3.17.1</t>
  </si>
  <si>
    <t>RCC BENCH :- 6'0'' LONG BY QUTATION</t>
  </si>
  <si>
    <t>Providing and laying in position concrete of specified grade excluding the cost of centering and shuttering All work upto plinth level ;(1:1.5:3)(1 cement : 1.5 coarse sand (zone-iii) : 3 graded stone aggregate 20 mm nominal size)</t>
  </si>
  <si>
    <t>SAND-LEAD-42KM</t>
  </si>
  <si>
    <t>SAND LOCAL-LEAD-18KM</t>
  </si>
  <si>
    <t>CHIPS-LEAD-15KM</t>
  </si>
  <si>
    <t>BOULDER-LEAD-34KM</t>
  </si>
  <si>
    <t>Add GST 18%</t>
  </si>
  <si>
    <t xml:space="preserve">NAME OF WORK :- CONSTRUCTION OF STONE MASONARY DRAIN ,RCC DRAIN AND RCC BENCH AT DIFFERENT STREET OF GHASI MOHALLA UNDER WARD NO - 38 </t>
  </si>
</sst>
</file>

<file path=xl/styles.xml><?xml version="1.0" encoding="utf-8"?>
<styleSheet xmlns="http://schemas.openxmlformats.org/spreadsheetml/2006/main">
  <numFmts count="2">
    <numFmt numFmtId="164" formatCode="0.00000"/>
    <numFmt numFmtId="165" formatCode="_ &quot;₹&quot;\ * #,##0_ ;_ &quot;₹&quot;\ * \-#,##0_ ;_ &quot;₹&quot;\ * &quot;-&quot;??_ ;_ @_ "/>
  </numFmts>
  <fonts count="20">
    <font>
      <sz val="11"/>
      <color theme="1"/>
      <name val="Calibri"/>
      <family val="2"/>
      <scheme val="minor"/>
    </font>
    <font>
      <b/>
      <sz val="14"/>
      <color theme="1"/>
      <name val="Calibri"/>
      <family val="2"/>
      <scheme val="minor"/>
    </font>
    <font>
      <b/>
      <sz val="16"/>
      <color theme="1"/>
      <name val="Calibri"/>
      <family val="2"/>
      <scheme val="minor"/>
    </font>
    <font>
      <b/>
      <u/>
      <sz val="20"/>
      <color theme="1"/>
      <name val="Calibri"/>
      <family val="2"/>
      <scheme val="minor"/>
    </font>
    <font>
      <b/>
      <u/>
      <sz val="28"/>
      <color theme="1"/>
      <name val="Cambria"/>
      <family val="1"/>
      <scheme val="major"/>
    </font>
    <font>
      <sz val="12"/>
      <color theme="1"/>
      <name val="Calibri"/>
      <family val="2"/>
      <scheme val="minor"/>
    </font>
    <font>
      <b/>
      <sz val="12"/>
      <color theme="1"/>
      <name val="Calibri"/>
      <family val="2"/>
      <scheme val="minor"/>
    </font>
    <font>
      <i/>
      <u/>
      <sz val="12"/>
      <color theme="1"/>
      <name val="Calibri"/>
      <family val="2"/>
      <scheme val="minor"/>
    </font>
    <font>
      <b/>
      <i/>
      <sz val="16"/>
      <color theme="1"/>
      <name val="Calibri"/>
      <family val="2"/>
      <scheme val="minor"/>
    </font>
    <font>
      <sz val="11"/>
      <color theme="1"/>
      <name val="Century"/>
      <family val="1"/>
    </font>
    <font>
      <b/>
      <sz val="20"/>
      <color theme="1"/>
      <name val="Calibri"/>
      <family val="2"/>
      <scheme val="minor"/>
    </font>
    <font>
      <b/>
      <sz val="11"/>
      <color theme="1"/>
      <name val="Calibri"/>
      <family val="2"/>
      <scheme val="minor"/>
    </font>
    <font>
      <sz val="10"/>
      <color theme="1"/>
      <name val="Century"/>
      <family val="1"/>
    </font>
    <font>
      <b/>
      <sz val="10"/>
      <color theme="1"/>
      <name val="Century"/>
      <family val="1"/>
    </font>
    <font>
      <b/>
      <sz val="10"/>
      <color theme="1"/>
      <name val="Calibri"/>
      <family val="2"/>
      <scheme val="minor"/>
    </font>
    <font>
      <sz val="10"/>
      <color theme="1"/>
      <name val="Calibri"/>
      <family val="2"/>
      <scheme val="minor"/>
    </font>
    <font>
      <sz val="18"/>
      <color theme="1"/>
      <name val="Calibri"/>
      <family val="2"/>
      <scheme val="minor"/>
    </font>
    <font>
      <b/>
      <sz val="18"/>
      <color theme="1"/>
      <name val="Calibri"/>
      <family val="2"/>
      <scheme val="minor"/>
    </font>
    <font>
      <sz val="9"/>
      <color theme="1"/>
      <name val="Century"/>
      <family val="1"/>
    </font>
    <font>
      <b/>
      <sz val="9"/>
      <color theme="1"/>
      <name val="Century"/>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indexed="64"/>
      </bottom>
      <diagonal/>
    </border>
  </borders>
  <cellStyleXfs count="1">
    <xf numFmtId="0" fontId="0" fillId="0" borderId="0"/>
  </cellStyleXfs>
  <cellXfs count="99">
    <xf numFmtId="0" fontId="0" fillId="0" borderId="0" xfId="0"/>
    <xf numFmtId="0" fontId="0" fillId="0" borderId="1" xfId="0" applyBorder="1" applyAlignment="1">
      <alignment horizontal="center" vertical="center" wrapText="1"/>
    </xf>
    <xf numFmtId="2" fontId="0" fillId="0" borderId="0" xfId="0" applyNumberForma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1" fillId="0" borderId="1" xfId="0" applyNumberFormat="1" applyFont="1" applyBorder="1"/>
    <xf numFmtId="0" fontId="5" fillId="0" borderId="1" xfId="0" applyFont="1" applyBorder="1" applyAlignment="1">
      <alignment horizontal="center" vertical="center" wrapText="1"/>
    </xf>
    <xf numFmtId="2" fontId="5" fillId="0" borderId="1" xfId="0" applyNumberFormat="1" applyFont="1" applyBorder="1" applyAlignment="1">
      <alignment horizontal="right"/>
    </xf>
    <xf numFmtId="2" fontId="6" fillId="0" borderId="1" xfId="0" applyNumberFormat="1" applyFont="1" applyBorder="1" applyAlignment="1">
      <alignment horizontal="right"/>
    </xf>
    <xf numFmtId="0" fontId="5" fillId="0" borderId="1" xfId="0" applyFont="1" applyBorder="1" applyAlignment="1">
      <alignment vertical="top" wrapText="1"/>
    </xf>
    <xf numFmtId="0" fontId="5" fillId="0" borderId="1" xfId="0" applyFont="1" applyBorder="1" applyAlignment="1">
      <alignment horizontal="right"/>
    </xf>
    <xf numFmtId="2" fontId="5" fillId="0" borderId="1" xfId="0" applyNumberFormat="1" applyFont="1" applyBorder="1" applyAlignment="1">
      <alignment horizontal="center" wrapText="1"/>
    </xf>
    <xf numFmtId="0" fontId="5" fillId="0" borderId="1" xfId="0" applyFont="1" applyBorder="1" applyAlignment="1">
      <alignment horizontal="right" wrapText="1"/>
    </xf>
    <xf numFmtId="2" fontId="5" fillId="0" borderId="1" xfId="0" applyNumberFormat="1" applyFont="1" applyBorder="1" applyAlignment="1">
      <alignment horizontal="left"/>
    </xf>
    <xf numFmtId="0" fontId="5" fillId="0" borderId="1" xfId="0" applyFont="1" applyBorder="1" applyAlignment="1">
      <alignment wrapText="1"/>
    </xf>
    <xf numFmtId="0" fontId="5" fillId="0" borderId="1" xfId="0" applyFont="1" applyBorder="1"/>
    <xf numFmtId="2" fontId="5" fillId="0" borderId="1" xfId="0" applyNumberFormat="1" applyFont="1" applyBorder="1" applyAlignment="1">
      <alignment horizontal="center"/>
    </xf>
    <xf numFmtId="2" fontId="5" fillId="0" borderId="1" xfId="0" applyNumberFormat="1" applyFont="1" applyBorder="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horizontal="left" wrapText="1"/>
    </xf>
    <xf numFmtId="1" fontId="5" fillId="0" borderId="1" xfId="0" applyNumberFormat="1" applyFont="1" applyBorder="1" applyAlignment="1">
      <alignment horizontal="right"/>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2" fontId="5" fillId="0" borderId="1" xfId="0" applyNumberFormat="1" applyFont="1" applyBorder="1" applyAlignment="1"/>
    <xf numFmtId="2" fontId="5" fillId="0" borderId="1" xfId="0" applyNumberFormat="1" applyFont="1" applyBorder="1" applyAlignment="1">
      <alignment horizontal="right" vertical="center"/>
    </xf>
    <xf numFmtId="2" fontId="5" fillId="0" borderId="1" xfId="0" applyNumberFormat="1" applyFont="1" applyBorder="1" applyAlignment="1">
      <alignment vertical="top"/>
    </xf>
    <xf numFmtId="0" fontId="5" fillId="0" borderId="1" xfId="0" applyFont="1" applyBorder="1" applyAlignment="1">
      <alignment horizontal="center" wrapText="1"/>
    </xf>
    <xf numFmtId="0" fontId="6" fillId="0" borderId="1" xfId="0" applyFont="1" applyBorder="1"/>
    <xf numFmtId="0" fontId="6" fillId="0" borderId="2" xfId="0" applyFont="1" applyBorder="1" applyAlignment="1">
      <alignment horizontal="right"/>
    </xf>
    <xf numFmtId="0" fontId="6" fillId="0" borderId="3" xfId="0" applyFont="1" applyBorder="1" applyAlignment="1">
      <alignment horizontal="right"/>
    </xf>
    <xf numFmtId="0" fontId="6" fillId="0" borderId="4" xfId="0" applyFont="1" applyBorder="1" applyAlignment="1">
      <alignment horizontal="right"/>
    </xf>
    <xf numFmtId="0" fontId="5" fillId="0" borderId="0" xfId="0" applyFont="1" applyAlignment="1">
      <alignment horizontal="center" vertical="center"/>
    </xf>
    <xf numFmtId="0" fontId="5" fillId="0" borderId="0" xfId="0" applyFont="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wrapText="1"/>
    </xf>
    <xf numFmtId="0" fontId="6" fillId="0" borderId="1" xfId="0" applyFont="1" applyBorder="1" applyAlignment="1">
      <alignment horizontal="center" wrapText="1"/>
    </xf>
    <xf numFmtId="164" fontId="5" fillId="0" borderId="1" xfId="0" applyNumberFormat="1" applyFont="1" applyBorder="1" applyAlignment="1">
      <alignment horizontal="left"/>
    </xf>
    <xf numFmtId="165" fontId="8" fillId="0" borderId="1" xfId="0" applyNumberFormat="1" applyFont="1" applyBorder="1"/>
    <xf numFmtId="0" fontId="0" fillId="0" borderId="0" xfId="0" applyAlignment="1">
      <alignment horizontal="center" vertical="center" wrapText="1"/>
    </xf>
    <xf numFmtId="0" fontId="9" fillId="0" borderId="1" xfId="0" applyFont="1" applyBorder="1" applyAlignment="1">
      <alignment horizontal="left" vertical="top" wrapText="1"/>
    </xf>
    <xf numFmtId="0" fontId="9" fillId="0" borderId="1" xfId="0" applyFont="1" applyBorder="1" applyAlignment="1">
      <alignment horizontal="right" wrapText="1"/>
    </xf>
    <xf numFmtId="0" fontId="5" fillId="0" borderId="0" xfId="0" applyFont="1" applyAlignment="1">
      <alignment vertical="center" wrapText="1"/>
    </xf>
    <xf numFmtId="2" fontId="5" fillId="0" borderId="1" xfId="0" applyNumberFormat="1" applyFont="1" applyBorder="1" applyAlignment="1">
      <alignment horizontal="right" wrapText="1"/>
    </xf>
    <xf numFmtId="2" fontId="6" fillId="0" borderId="1" xfId="0" applyNumberFormat="1" applyFont="1" applyBorder="1" applyAlignment="1">
      <alignment horizontal="right" wrapText="1"/>
    </xf>
    <xf numFmtId="0" fontId="0" fillId="0" borderId="0" xfId="0" applyAlignment="1">
      <alignment wrapText="1"/>
    </xf>
    <xf numFmtId="0" fontId="5" fillId="0" borderId="0" xfId="0" applyFont="1" applyBorder="1"/>
    <xf numFmtId="0" fontId="5" fillId="0" borderId="6" xfId="0" applyFont="1" applyBorder="1" applyAlignment="1">
      <alignment horizontal="right"/>
    </xf>
    <xf numFmtId="2" fontId="5" fillId="0" borderId="4" xfId="0" applyNumberFormat="1" applyFont="1" applyBorder="1" applyAlignment="1">
      <alignment horizontal="center"/>
    </xf>
    <xf numFmtId="0" fontId="9" fillId="0" borderId="1" xfId="0" applyFont="1" applyBorder="1" applyAlignment="1">
      <alignment horizontal="right" vertical="top" wrapText="1"/>
    </xf>
    <xf numFmtId="0" fontId="11" fillId="0" borderId="1" xfId="0" applyFont="1" applyBorder="1" applyAlignment="1">
      <alignment wrapText="1"/>
    </xf>
    <xf numFmtId="0" fontId="12" fillId="0" borderId="1" xfId="0" applyFont="1" applyBorder="1" applyAlignment="1">
      <alignment horizontal="justify" vertical="top" wrapText="1"/>
    </xf>
    <xf numFmtId="2" fontId="6" fillId="0" borderId="1" xfId="0" applyNumberFormat="1" applyFont="1" applyBorder="1" applyAlignment="1">
      <alignment horizontal="center" wrapText="1"/>
    </xf>
    <xf numFmtId="0" fontId="6" fillId="0" borderId="2" xfId="0" applyFont="1" applyBorder="1" applyAlignment="1">
      <alignment wrapText="1"/>
    </xf>
    <xf numFmtId="0" fontId="6" fillId="0" borderId="1" xfId="0" applyFont="1" applyBorder="1" applyAlignment="1">
      <alignment horizontal="justify" vertical="top" wrapText="1"/>
    </xf>
    <xf numFmtId="0" fontId="6" fillId="0" borderId="1" xfId="0" applyFont="1" applyBorder="1" applyAlignment="1">
      <alignment horizontal="right" wrapText="1"/>
    </xf>
    <xf numFmtId="2" fontId="5" fillId="0" borderId="2" xfId="0" applyNumberFormat="1" applyFont="1" applyBorder="1" applyAlignment="1">
      <alignment horizontal="center" wrapText="1"/>
    </xf>
    <xf numFmtId="2" fontId="11" fillId="0" borderId="1" xfId="0" applyNumberFormat="1" applyFont="1" applyBorder="1" applyAlignment="1">
      <alignment horizontal="center"/>
    </xf>
    <xf numFmtId="0" fontId="5" fillId="0" borderId="1" xfId="0" applyFont="1" applyBorder="1" applyAlignment="1">
      <alignment horizontal="justify" vertical="center"/>
    </xf>
    <xf numFmtId="2" fontId="6" fillId="0" borderId="1" xfId="0" applyNumberFormat="1" applyFont="1" applyBorder="1" applyAlignment="1">
      <alignment horizontal="center"/>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13" fillId="0" borderId="1" xfId="0" applyFont="1" applyBorder="1" applyAlignment="1">
      <alignment horizontal="center" vertical="top" wrapText="1"/>
    </xf>
    <xf numFmtId="0" fontId="14" fillId="0" borderId="2" xfId="0" applyFont="1" applyBorder="1" applyAlignment="1">
      <alignment horizontal="center" vertical="center" wrapText="1"/>
    </xf>
    <xf numFmtId="0" fontId="15" fillId="0" borderId="1" xfId="0" applyFont="1" applyBorder="1" applyAlignment="1">
      <alignment horizontal="justify" vertical="top" wrapText="1"/>
    </xf>
    <xf numFmtId="1" fontId="16" fillId="0" borderId="1" xfId="0" applyNumberFormat="1" applyFont="1" applyBorder="1" applyAlignment="1">
      <alignment horizontal="right"/>
    </xf>
    <xf numFmtId="2" fontId="16" fillId="0" borderId="1" xfId="0" applyNumberFormat="1" applyFont="1" applyBorder="1" applyAlignment="1">
      <alignment horizontal="right"/>
    </xf>
    <xf numFmtId="2" fontId="17" fillId="0" borderId="1" xfId="0" applyNumberFormat="1" applyFont="1" applyBorder="1" applyAlignment="1">
      <alignment horizontal="right"/>
    </xf>
    <xf numFmtId="2" fontId="17" fillId="0" borderId="1" xfId="0" applyNumberFormat="1" applyFont="1" applyBorder="1" applyAlignment="1">
      <alignment horizontal="center" wrapText="1"/>
    </xf>
    <xf numFmtId="2" fontId="17" fillId="0" borderId="1" xfId="0" applyNumberFormat="1" applyFont="1" applyBorder="1" applyAlignment="1">
      <alignment horizontal="center"/>
    </xf>
    <xf numFmtId="0" fontId="16" fillId="0" borderId="0" xfId="0" applyFont="1"/>
    <xf numFmtId="0" fontId="18" fillId="0" borderId="1" xfId="0" applyFont="1" applyBorder="1" applyAlignment="1">
      <alignment horizontal="center" vertical="top" wrapText="1"/>
    </xf>
    <xf numFmtId="0" fontId="18" fillId="0" borderId="1" xfId="0" applyFont="1" applyBorder="1" applyAlignment="1">
      <alignment horizontal="center" vertical="top"/>
    </xf>
    <xf numFmtId="0" fontId="13" fillId="0" borderId="1" xfId="0" applyFont="1" applyBorder="1" applyAlignment="1">
      <alignment horizontal="center" vertical="top"/>
    </xf>
    <xf numFmtId="0" fontId="19" fillId="0" borderId="1" xfId="0" applyFont="1" applyBorder="1" applyAlignment="1">
      <alignment horizontal="center" vertical="top"/>
    </xf>
    <xf numFmtId="2" fontId="18" fillId="0" borderId="1" xfId="0" applyNumberFormat="1" applyFont="1" applyBorder="1" applyAlignment="1">
      <alignment horizontal="center" vertical="center"/>
    </xf>
    <xf numFmtId="0" fontId="18" fillId="0" borderId="2" xfId="0" applyFont="1" applyBorder="1" applyAlignment="1">
      <alignment horizontal="center" vertical="top" wrapText="1"/>
    </xf>
    <xf numFmtId="0" fontId="18"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6" fillId="0" borderId="1" xfId="0" applyFont="1" applyBorder="1" applyAlignment="1">
      <alignment horizontal="justify" vertical="top" wrapText="1"/>
    </xf>
    <xf numFmtId="2" fontId="14" fillId="0" borderId="1" xfId="0" applyNumberFormat="1" applyFont="1" applyBorder="1" applyAlignment="1">
      <alignment horizontal="center"/>
    </xf>
    <xf numFmtId="2" fontId="11" fillId="0" borderId="1" xfId="0" applyNumberFormat="1" applyFont="1" applyBorder="1" applyAlignment="1">
      <alignment horizontal="center" wrapText="1"/>
    </xf>
    <xf numFmtId="0" fontId="0" fillId="0" borderId="1" xfId="0" applyBorder="1" applyAlignment="1">
      <alignment horizontal="justify" vertical="top" wrapText="1"/>
    </xf>
    <xf numFmtId="2" fontId="6" fillId="0" borderId="1" xfId="0" applyNumberFormat="1" applyFont="1" applyBorder="1" applyAlignment="1">
      <alignment horizontal="right" vertical="center"/>
    </xf>
    <xf numFmtId="0" fontId="6" fillId="0" borderId="2" xfId="0" applyFont="1" applyBorder="1" applyAlignment="1">
      <alignment horizontal="right"/>
    </xf>
    <xf numFmtId="0" fontId="6" fillId="0" borderId="3" xfId="0" applyFont="1" applyBorder="1" applyAlignment="1">
      <alignment horizontal="right"/>
    </xf>
    <xf numFmtId="0" fontId="6" fillId="0" borderId="4" xfId="0" applyFont="1" applyBorder="1" applyAlignment="1">
      <alignment horizontal="right"/>
    </xf>
    <xf numFmtId="0" fontId="4" fillId="0" borderId="5" xfId="0" applyFont="1" applyBorder="1" applyAlignment="1">
      <alignment horizontal="center" vertical="top" wrapText="1"/>
    </xf>
    <xf numFmtId="0" fontId="3" fillId="0" borderId="5" xfId="0" applyFont="1" applyBorder="1" applyAlignment="1">
      <alignment horizontal="center" vertical="top" wrapText="1"/>
    </xf>
    <xf numFmtId="0" fontId="2" fillId="0" borderId="3" xfId="0" applyFont="1" applyBorder="1" applyAlignment="1">
      <alignment horizontal="center" vertical="top" wrapText="1"/>
    </xf>
    <xf numFmtId="0" fontId="10" fillId="0" borderId="3" xfId="0" applyFont="1" applyBorder="1" applyAlignment="1">
      <alignment horizontal="center" vertical="top"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2" fontId="5" fillId="0" borderId="3" xfId="0" applyNumberFormat="1" applyFont="1" applyBorder="1" applyAlignment="1">
      <alignment horizontal="center"/>
    </xf>
    <xf numFmtId="2" fontId="5" fillId="0" borderId="4" xfId="0" applyNumberFormat="1" applyFont="1" applyBorder="1" applyAlignment="1">
      <alignment horizontal="center"/>
    </xf>
    <xf numFmtId="2" fontId="5" fillId="0" borderId="2" xfId="0" applyNumberFormat="1" applyFont="1" applyBorder="1" applyAlignment="1">
      <alignment horizontal="center" wrapText="1"/>
    </xf>
    <xf numFmtId="2" fontId="5" fillId="0" borderId="4" xfId="0" applyNumberFormat="1" applyFont="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14"/>
  <sheetViews>
    <sheetView tabSelected="1" view="pageBreakPreview" topLeftCell="A43" zoomScale="93" zoomScaleSheetLayoutView="93" workbookViewId="0">
      <selection activeCell="B20" sqref="B20"/>
    </sheetView>
  </sheetViews>
  <sheetFormatPr defaultRowHeight="15"/>
  <cols>
    <col min="1" max="1" width="9" customWidth="1"/>
    <col min="2" max="2" width="43.42578125" customWidth="1"/>
    <col min="3" max="3" width="6.140625" bestFit="1" customWidth="1"/>
    <col min="4" max="4" width="8.42578125" customWidth="1"/>
    <col min="5" max="5" width="8.5703125" customWidth="1"/>
    <col min="6" max="6" width="9.7109375" customWidth="1"/>
    <col min="7" max="7" width="11.7109375" customWidth="1"/>
    <col min="8" max="8" width="5.42578125" bestFit="1" customWidth="1"/>
    <col min="9" max="9" width="14.28515625" customWidth="1"/>
    <col min="10" max="10" width="25.5703125" bestFit="1" customWidth="1"/>
    <col min="11" max="11" width="0.28515625" customWidth="1"/>
  </cols>
  <sheetData>
    <row r="1" spans="1:10" ht="39" customHeight="1">
      <c r="A1" s="88" t="s">
        <v>24</v>
      </c>
      <c r="B1" s="89"/>
      <c r="C1" s="89"/>
      <c r="D1" s="89"/>
      <c r="E1" s="89"/>
      <c r="F1" s="89"/>
      <c r="G1" s="89"/>
      <c r="H1" s="89"/>
      <c r="I1" s="89"/>
      <c r="J1" s="89"/>
    </row>
    <row r="2" spans="1:10" ht="59.25" customHeight="1">
      <c r="A2" s="90" t="s">
        <v>73</v>
      </c>
      <c r="B2" s="91"/>
      <c r="C2" s="91"/>
      <c r="D2" s="91"/>
      <c r="E2" s="91"/>
      <c r="F2" s="91"/>
      <c r="G2" s="91"/>
      <c r="H2" s="91"/>
      <c r="I2" s="91"/>
      <c r="J2" s="91"/>
    </row>
    <row r="3" spans="1:10" ht="31.5">
      <c r="A3" s="3" t="s">
        <v>0</v>
      </c>
      <c r="B3" s="4" t="s">
        <v>14</v>
      </c>
      <c r="C3" s="33" t="s">
        <v>1</v>
      </c>
      <c r="D3" s="33" t="s">
        <v>2</v>
      </c>
      <c r="E3" s="33" t="s">
        <v>3</v>
      </c>
      <c r="F3" s="34" t="s">
        <v>4</v>
      </c>
      <c r="G3" s="35" t="s">
        <v>15</v>
      </c>
      <c r="H3" s="33" t="s">
        <v>16</v>
      </c>
      <c r="I3" s="36" t="s">
        <v>20</v>
      </c>
      <c r="J3" s="37" t="s">
        <v>21</v>
      </c>
    </row>
    <row r="4" spans="1:10" ht="31.5">
      <c r="A4" s="6">
        <v>1</v>
      </c>
      <c r="B4" s="6" t="s">
        <v>23</v>
      </c>
      <c r="C4" s="7">
        <v>5</v>
      </c>
      <c r="D4" s="7"/>
      <c r="E4" s="7"/>
      <c r="F4" s="7"/>
      <c r="G4" s="7">
        <f>PRODUCT(C4)</f>
        <v>5</v>
      </c>
      <c r="H4" s="7" t="s">
        <v>19</v>
      </c>
      <c r="I4" s="7">
        <v>359.54</v>
      </c>
      <c r="J4" s="8">
        <f>PRODUCT(G4:I4)</f>
        <v>1797.7</v>
      </c>
    </row>
    <row r="5" spans="1:10" ht="173.25">
      <c r="A5" s="6" t="s">
        <v>27</v>
      </c>
      <c r="B5" s="9" t="s">
        <v>18</v>
      </c>
      <c r="C5" s="10"/>
      <c r="D5" s="7"/>
      <c r="E5" s="7"/>
      <c r="F5" s="7"/>
      <c r="G5" s="7"/>
      <c r="H5" s="11"/>
      <c r="I5" s="7"/>
      <c r="J5" s="8"/>
    </row>
    <row r="6" spans="1:10" ht="15.75">
      <c r="A6" s="6"/>
      <c r="B6" s="12" t="s">
        <v>41</v>
      </c>
      <c r="C6" s="10">
        <v>1</v>
      </c>
      <c r="D6" s="7">
        <v>150</v>
      </c>
      <c r="E6" s="13">
        <v>3</v>
      </c>
      <c r="F6" s="38">
        <v>2.42</v>
      </c>
      <c r="G6" s="7">
        <f>PRODUCT(C6:F6)</f>
        <v>1089</v>
      </c>
      <c r="H6" s="11" t="s">
        <v>6</v>
      </c>
      <c r="I6" s="7"/>
      <c r="J6" s="8"/>
    </row>
    <row r="7" spans="1:10" ht="15.75">
      <c r="A7" s="6"/>
      <c r="B7" s="12" t="s">
        <v>42</v>
      </c>
      <c r="C7" s="10">
        <v>1</v>
      </c>
      <c r="D7" s="7">
        <v>150</v>
      </c>
      <c r="E7" s="13">
        <v>2.5</v>
      </c>
      <c r="F7" s="38">
        <v>2.66</v>
      </c>
      <c r="G7" s="7">
        <f t="shared" ref="G7" si="0">PRODUCT(C7:F7)</f>
        <v>997.5</v>
      </c>
      <c r="H7" s="11" t="s">
        <v>6</v>
      </c>
      <c r="I7" s="7"/>
      <c r="J7" s="8"/>
    </row>
    <row r="8" spans="1:10" ht="15.75">
      <c r="A8" s="6"/>
      <c r="B8" s="14"/>
      <c r="C8" s="10"/>
      <c r="D8" s="7"/>
      <c r="E8" s="7"/>
      <c r="F8" s="38" t="s">
        <v>11</v>
      </c>
      <c r="G8" s="7">
        <f>SUM(G6:G7)</f>
        <v>2086.5</v>
      </c>
      <c r="H8" s="11" t="s">
        <v>6</v>
      </c>
      <c r="I8" s="7"/>
      <c r="J8" s="8"/>
    </row>
    <row r="9" spans="1:10" ht="15.75">
      <c r="A9" s="15"/>
      <c r="B9" s="15"/>
      <c r="C9" s="10"/>
      <c r="D9" s="7"/>
      <c r="E9" s="7"/>
      <c r="F9" s="7" t="s">
        <v>5</v>
      </c>
      <c r="G9" s="7">
        <f>G8/35.31</f>
        <v>59.090909090909086</v>
      </c>
      <c r="H9" s="16" t="s">
        <v>7</v>
      </c>
      <c r="I9" s="17">
        <v>151.82</v>
      </c>
      <c r="J9" s="8">
        <v>8971.0400000000009</v>
      </c>
    </row>
    <row r="10" spans="1:10" ht="126">
      <c r="A10" s="6" t="s">
        <v>28</v>
      </c>
      <c r="B10" s="18" t="s">
        <v>25</v>
      </c>
      <c r="C10" s="10"/>
      <c r="D10" s="7"/>
      <c r="E10" s="7"/>
      <c r="F10" s="7"/>
      <c r="G10" s="7"/>
      <c r="H10" s="11"/>
      <c r="I10" s="7"/>
      <c r="J10" s="8"/>
    </row>
    <row r="11" spans="1:10" ht="15.75">
      <c r="A11" s="6"/>
      <c r="B11" s="12" t="str">
        <f>B6</f>
        <v>Boulder drain</v>
      </c>
      <c r="C11" s="10">
        <v>1</v>
      </c>
      <c r="D11" s="7">
        <v>150</v>
      </c>
      <c r="E11" s="13">
        <v>3</v>
      </c>
      <c r="F11" s="38">
        <v>0.25</v>
      </c>
      <c r="G11" s="7">
        <f>PRODUCT(C11:F11)</f>
        <v>112.5</v>
      </c>
      <c r="H11" s="11" t="s">
        <v>6</v>
      </c>
      <c r="I11" s="7"/>
      <c r="J11" s="8"/>
    </row>
    <row r="12" spans="1:10" ht="15.75">
      <c r="A12" s="6"/>
      <c r="B12" s="12" t="str">
        <f>B7</f>
        <v>Rcc drain</v>
      </c>
      <c r="C12" s="10">
        <v>1</v>
      </c>
      <c r="D12" s="7">
        <v>150</v>
      </c>
      <c r="E12" s="13">
        <f>E7</f>
        <v>2.5</v>
      </c>
      <c r="F12" s="38">
        <v>0.25</v>
      </c>
      <c r="G12" s="7">
        <f t="shared" ref="G12" si="1">PRODUCT(C12:F12)</f>
        <v>93.75</v>
      </c>
      <c r="H12" s="11" t="s">
        <v>6</v>
      </c>
      <c r="I12" s="7"/>
      <c r="J12" s="8"/>
    </row>
    <row r="13" spans="1:10" ht="15.75">
      <c r="A13" s="6"/>
      <c r="B13" s="12"/>
      <c r="C13" s="10"/>
      <c r="D13" s="7"/>
      <c r="E13" s="7"/>
      <c r="F13" s="7" t="s">
        <v>11</v>
      </c>
      <c r="G13" s="7">
        <f>SUM(G11:G12)</f>
        <v>206.25</v>
      </c>
      <c r="H13" s="11" t="s">
        <v>6</v>
      </c>
      <c r="I13" s="7"/>
      <c r="J13" s="8"/>
    </row>
    <row r="14" spans="1:10" ht="15.75">
      <c r="A14" s="15"/>
      <c r="B14" s="15"/>
      <c r="C14" s="10"/>
      <c r="D14" s="7"/>
      <c r="E14" s="7"/>
      <c r="F14" s="7" t="s">
        <v>5</v>
      </c>
      <c r="G14" s="7">
        <f>G13/35.31</f>
        <v>5.8411214953271022</v>
      </c>
      <c r="H14" s="16" t="s">
        <v>7</v>
      </c>
      <c r="I14" s="17">
        <v>589.51</v>
      </c>
      <c r="J14" s="8">
        <v>3442.74</v>
      </c>
    </row>
    <row r="15" spans="1:10" ht="123.75" customHeight="1">
      <c r="A15" s="6" t="s">
        <v>29</v>
      </c>
      <c r="B15" s="19" t="s">
        <v>8</v>
      </c>
      <c r="C15" s="10"/>
      <c r="D15" s="7"/>
      <c r="E15" s="7"/>
      <c r="F15" s="7"/>
      <c r="G15" s="7"/>
      <c r="H15" s="11"/>
      <c r="I15" s="7"/>
      <c r="J15" s="8"/>
    </row>
    <row r="16" spans="1:10" ht="15.75">
      <c r="A16" s="6"/>
      <c r="B16" s="12" t="str">
        <f>B11</f>
        <v>Boulder drain</v>
      </c>
      <c r="C16" s="10">
        <v>1</v>
      </c>
      <c r="D16" s="7">
        <f>D11</f>
        <v>150</v>
      </c>
      <c r="E16" s="13">
        <v>3</v>
      </c>
      <c r="F16" s="38">
        <v>0.41</v>
      </c>
      <c r="G16" s="7">
        <f>PRODUCT(C16:F16)</f>
        <v>184.5</v>
      </c>
      <c r="H16" s="11" t="s">
        <v>6</v>
      </c>
      <c r="I16" s="7"/>
      <c r="J16" s="8"/>
    </row>
    <row r="17" spans="1:10" ht="15.75">
      <c r="A17" s="6"/>
      <c r="B17" s="12" t="str">
        <f>B12</f>
        <v>Rcc drain</v>
      </c>
      <c r="C17" s="10">
        <v>1</v>
      </c>
      <c r="D17" s="7">
        <f>D12</f>
        <v>150</v>
      </c>
      <c r="E17" s="13">
        <f>E12</f>
        <v>2.5</v>
      </c>
      <c r="F17" s="38">
        <v>0.41</v>
      </c>
      <c r="G17" s="7">
        <f t="shared" ref="G17" si="2">PRODUCT(C17:F17)</f>
        <v>153.75</v>
      </c>
      <c r="H17" s="11" t="s">
        <v>6</v>
      </c>
      <c r="I17" s="7"/>
      <c r="J17" s="8"/>
    </row>
    <row r="18" spans="1:10" ht="15.75">
      <c r="A18" s="6"/>
      <c r="B18" s="14"/>
      <c r="C18" s="10"/>
      <c r="D18" s="7"/>
      <c r="E18" s="7"/>
      <c r="F18" s="7" t="s">
        <v>11</v>
      </c>
      <c r="G18" s="7">
        <f>SUM(G16:G17)</f>
        <v>338.25</v>
      </c>
      <c r="H18" s="11" t="s">
        <v>6</v>
      </c>
      <c r="I18" s="11"/>
      <c r="J18" s="8"/>
    </row>
    <row r="19" spans="1:10" ht="15.75">
      <c r="A19" s="15"/>
      <c r="B19" s="15"/>
      <c r="C19" s="10"/>
      <c r="D19" s="7"/>
      <c r="E19" s="7"/>
      <c r="F19" s="7" t="s">
        <v>5</v>
      </c>
      <c r="G19" s="7">
        <f>G18/35.31</f>
        <v>9.5794392523364476</v>
      </c>
      <c r="H19" s="16" t="s">
        <v>7</v>
      </c>
      <c r="I19" s="7">
        <v>1756.4</v>
      </c>
      <c r="J19" s="8">
        <v>16826.310000000001</v>
      </c>
    </row>
    <row r="20" spans="1:10" ht="121.15" customHeight="1">
      <c r="A20" s="61" t="s">
        <v>48</v>
      </c>
      <c r="B20" s="52" t="s">
        <v>49</v>
      </c>
      <c r="C20" s="10"/>
      <c r="D20" s="7"/>
      <c r="E20" s="44"/>
      <c r="F20" s="16"/>
      <c r="G20" s="16"/>
      <c r="H20" s="16"/>
      <c r="I20" s="16"/>
      <c r="J20" s="60"/>
    </row>
    <row r="21" spans="1:10" ht="16.899999999999999" customHeight="1">
      <c r="A21" s="62"/>
      <c r="B21" s="55" t="s">
        <v>50</v>
      </c>
      <c r="C21" s="10">
        <v>1</v>
      </c>
      <c r="D21" s="7">
        <f>D12</f>
        <v>150</v>
      </c>
      <c r="E21" s="44">
        <v>2.5</v>
      </c>
      <c r="F21" s="16">
        <v>0.5</v>
      </c>
      <c r="G21" s="16">
        <f>F21*E21*D21*C21</f>
        <v>187.5</v>
      </c>
      <c r="H21" s="60" t="s">
        <v>38</v>
      </c>
      <c r="I21" s="16"/>
      <c r="J21" s="60"/>
    </row>
    <row r="22" spans="1:10" ht="16.899999999999999" customHeight="1">
      <c r="A22" s="62"/>
      <c r="B22" s="55" t="s">
        <v>51</v>
      </c>
      <c r="C22" s="10">
        <v>2</v>
      </c>
      <c r="D22" s="7">
        <f>D21</f>
        <v>150</v>
      </c>
      <c r="E22" s="44">
        <v>0.5</v>
      </c>
      <c r="F22" s="16">
        <v>1.5</v>
      </c>
      <c r="G22" s="16">
        <f>F22*E22*D22*C22</f>
        <v>225</v>
      </c>
      <c r="H22" s="60" t="s">
        <v>38</v>
      </c>
      <c r="I22" s="16"/>
      <c r="J22" s="60"/>
    </row>
    <row r="23" spans="1:10" ht="16.899999999999999" customHeight="1">
      <c r="A23" s="62"/>
      <c r="B23" s="55"/>
      <c r="C23" s="10"/>
      <c r="D23" s="7"/>
      <c r="E23" s="44"/>
      <c r="F23" s="60" t="s">
        <v>11</v>
      </c>
      <c r="G23" s="60">
        <f>SUM(G21:G22)</f>
        <v>412.5</v>
      </c>
      <c r="H23" s="60" t="s">
        <v>38</v>
      </c>
      <c r="I23" s="16"/>
      <c r="J23" s="60"/>
    </row>
    <row r="24" spans="1:10" ht="18" customHeight="1">
      <c r="A24" s="62"/>
      <c r="B24" s="55"/>
      <c r="C24" s="10"/>
      <c r="D24" s="7"/>
      <c r="E24" s="44"/>
      <c r="F24" s="60" t="s">
        <v>5</v>
      </c>
      <c r="G24" s="60">
        <f>ROUND(G23/35.31,2)</f>
        <v>11.68</v>
      </c>
      <c r="H24" s="63" t="s">
        <v>52</v>
      </c>
      <c r="I24" s="60">
        <v>6082.45</v>
      </c>
      <c r="J24" s="8">
        <f>G24*I24</f>
        <v>71043.016000000003</v>
      </c>
    </row>
    <row r="25" spans="1:10" ht="78" customHeight="1">
      <c r="A25" s="51" t="s">
        <v>59</v>
      </c>
      <c r="B25" s="52" t="s">
        <v>45</v>
      </c>
      <c r="C25" s="12"/>
      <c r="D25" s="12"/>
      <c r="E25" s="44"/>
      <c r="F25" s="44"/>
      <c r="G25" s="11"/>
      <c r="H25" s="12"/>
      <c r="I25" s="37"/>
      <c r="J25" s="53"/>
    </row>
    <row r="26" spans="1:10" ht="20.45" customHeight="1">
      <c r="A26" s="54"/>
      <c r="B26" s="55"/>
      <c r="C26" s="12"/>
      <c r="D26" s="12"/>
      <c r="E26" s="44"/>
      <c r="F26" s="44"/>
      <c r="G26" s="11">
        <f>G23</f>
        <v>412.5</v>
      </c>
      <c r="H26" s="56" t="s">
        <v>38</v>
      </c>
      <c r="I26" s="37"/>
      <c r="J26" s="53"/>
    </row>
    <row r="27" spans="1:10" ht="20.45" customHeight="1">
      <c r="A27" s="54"/>
      <c r="B27" s="55"/>
      <c r="C27" s="12"/>
      <c r="D27" s="12"/>
      <c r="E27" s="97" t="s">
        <v>43</v>
      </c>
      <c r="F27" s="98"/>
      <c r="G27" s="11">
        <f>G26*2.5</f>
        <v>1031.25</v>
      </c>
      <c r="H27" s="56" t="s">
        <v>36</v>
      </c>
      <c r="I27" s="37"/>
      <c r="J27" s="53"/>
    </row>
    <row r="28" spans="1:10" ht="20.45" customHeight="1">
      <c r="A28" s="54"/>
      <c r="B28" s="55"/>
      <c r="C28" s="12"/>
      <c r="D28" s="12"/>
      <c r="E28" s="57"/>
      <c r="F28" s="11"/>
      <c r="G28" s="11">
        <f>G27/1000</f>
        <v>1.03125</v>
      </c>
      <c r="H28" s="58" t="s">
        <v>10</v>
      </c>
      <c r="I28" s="37"/>
      <c r="J28" s="53"/>
    </row>
    <row r="29" spans="1:10" ht="15.75">
      <c r="A29" s="15"/>
      <c r="B29" s="59" t="s">
        <v>46</v>
      </c>
      <c r="C29" s="10"/>
      <c r="D29" s="7"/>
      <c r="E29" s="16"/>
      <c r="F29" s="49"/>
      <c r="G29" s="60">
        <f>ROUND(G28*45%,2)</f>
        <v>0.46</v>
      </c>
      <c r="H29" s="58" t="s">
        <v>10</v>
      </c>
      <c r="I29" s="60">
        <v>83314.02</v>
      </c>
      <c r="J29" s="8">
        <f>G29*I29</f>
        <v>38324.449200000003</v>
      </c>
    </row>
    <row r="30" spans="1:10" ht="15.75">
      <c r="A30" s="15"/>
      <c r="B30" s="59" t="s">
        <v>47</v>
      </c>
      <c r="C30" s="10"/>
      <c r="D30" s="7"/>
      <c r="E30" s="16"/>
      <c r="F30" s="49"/>
      <c r="G30" s="60">
        <f>ROUND(G28*55%,2)</f>
        <v>0.56999999999999995</v>
      </c>
      <c r="H30" s="58" t="s">
        <v>10</v>
      </c>
      <c r="I30" s="60">
        <v>82096.539999999994</v>
      </c>
      <c r="J30" s="8">
        <f>G30*I30</f>
        <v>46795.027799999989</v>
      </c>
    </row>
    <row r="31" spans="1:10" ht="94.5">
      <c r="A31" s="6" t="s">
        <v>60</v>
      </c>
      <c r="B31" s="14" t="s">
        <v>67</v>
      </c>
      <c r="C31" s="20"/>
      <c r="D31" s="7"/>
      <c r="E31" s="7"/>
      <c r="F31" s="7"/>
      <c r="G31" s="7"/>
      <c r="H31" s="11"/>
      <c r="I31" s="7"/>
      <c r="J31" s="8"/>
    </row>
    <row r="32" spans="1:10" ht="15.75">
      <c r="A32" s="6"/>
      <c r="B32" s="12" t="s">
        <v>26</v>
      </c>
      <c r="C32" s="10">
        <v>1</v>
      </c>
      <c r="D32" s="7">
        <f>D16</f>
        <v>150</v>
      </c>
      <c r="E32" s="13">
        <v>3</v>
      </c>
      <c r="F32" s="7">
        <f>3/12</f>
        <v>0.25</v>
      </c>
      <c r="G32" s="7">
        <f>PRODUCT(C32:F32)</f>
        <v>112.5</v>
      </c>
      <c r="H32" s="11" t="s">
        <v>6</v>
      </c>
      <c r="I32" s="7"/>
      <c r="J32" s="8"/>
    </row>
    <row r="33" spans="1:10" ht="15.75">
      <c r="A33" s="6"/>
      <c r="B33" s="12" t="s">
        <v>39</v>
      </c>
      <c r="C33" s="10">
        <v>2</v>
      </c>
      <c r="D33" s="7">
        <f>D32</f>
        <v>150</v>
      </c>
      <c r="E33" s="13">
        <v>1</v>
      </c>
      <c r="F33" s="7">
        <v>0.17</v>
      </c>
      <c r="G33" s="7">
        <f t="shared" ref="G33" si="3">PRODUCT(C33:F33)</f>
        <v>51.000000000000007</v>
      </c>
      <c r="H33" s="11" t="s">
        <v>6</v>
      </c>
      <c r="I33" s="7"/>
      <c r="J33" s="8"/>
    </row>
    <row r="34" spans="1:10" ht="15.75">
      <c r="A34" s="6"/>
      <c r="B34" s="12"/>
      <c r="C34" s="10"/>
      <c r="D34" s="7"/>
      <c r="E34" s="7"/>
      <c r="F34" s="7" t="s">
        <v>11</v>
      </c>
      <c r="G34" s="7">
        <f>SUM(G32:G33)</f>
        <v>163.5</v>
      </c>
      <c r="H34" s="11" t="s">
        <v>6</v>
      </c>
      <c r="I34" s="7"/>
      <c r="J34" s="8"/>
    </row>
    <row r="35" spans="1:10" ht="15.75">
      <c r="A35" s="15"/>
      <c r="B35" s="15"/>
      <c r="C35" s="10"/>
      <c r="D35" s="7"/>
      <c r="E35" s="7"/>
      <c r="F35" s="7" t="s">
        <v>5</v>
      </c>
      <c r="G35" s="7">
        <f>G34/35.31</f>
        <v>4.6304163126593032</v>
      </c>
      <c r="H35" s="16" t="s">
        <v>7</v>
      </c>
      <c r="I35">
        <v>4961.7299999999996</v>
      </c>
      <c r="J35" s="8">
        <v>22972.81</v>
      </c>
    </row>
    <row r="36" spans="1:10" ht="89.25" customHeight="1">
      <c r="A36" s="1" t="s">
        <v>61</v>
      </c>
      <c r="B36" s="43" t="s">
        <v>32</v>
      </c>
      <c r="C36" s="10"/>
      <c r="D36" s="7"/>
      <c r="E36" s="7"/>
      <c r="F36" s="7"/>
      <c r="G36" s="7"/>
      <c r="H36" s="16"/>
      <c r="I36" s="7"/>
      <c r="J36" s="8"/>
    </row>
    <row r="37" spans="1:10" ht="15.75">
      <c r="A37" s="15"/>
      <c r="B37" s="12" t="s">
        <v>26</v>
      </c>
      <c r="C37" s="10">
        <v>2</v>
      </c>
      <c r="D37" s="7">
        <f>D32</f>
        <v>150</v>
      </c>
      <c r="E37" s="13">
        <v>1</v>
      </c>
      <c r="F37" s="7">
        <v>1.33</v>
      </c>
      <c r="G37" s="7">
        <f>PRODUCT(C37:F37)</f>
        <v>399</v>
      </c>
      <c r="H37" s="16" t="s">
        <v>6</v>
      </c>
      <c r="I37" s="7"/>
      <c r="J37" s="8"/>
    </row>
    <row r="38" spans="1:10" ht="15.75">
      <c r="A38" s="15"/>
      <c r="B38" s="15"/>
      <c r="C38" s="10"/>
      <c r="D38" s="7"/>
      <c r="E38" s="7"/>
      <c r="F38" s="7" t="s">
        <v>11</v>
      </c>
      <c r="G38" s="7">
        <f>SUM(G37:G37)</f>
        <v>399</v>
      </c>
      <c r="H38" s="16" t="s">
        <v>6</v>
      </c>
      <c r="I38" s="7"/>
      <c r="J38" s="8"/>
    </row>
    <row r="39" spans="1:10" ht="15.75">
      <c r="A39" s="15"/>
      <c r="B39" s="15"/>
      <c r="C39" s="10"/>
      <c r="D39" s="7"/>
      <c r="E39" s="7"/>
      <c r="F39" s="7" t="s">
        <v>5</v>
      </c>
      <c r="G39" s="7">
        <f>G38/35.31</f>
        <v>11.299915038232795</v>
      </c>
      <c r="H39" s="16" t="s">
        <v>7</v>
      </c>
      <c r="I39">
        <v>2987.47</v>
      </c>
      <c r="J39" s="8">
        <v>33758.410000000003</v>
      </c>
    </row>
    <row r="40" spans="1:10" s="46" customFormat="1" ht="102.75" customHeight="1">
      <c r="A40" s="26" t="s">
        <v>62</v>
      </c>
      <c r="B40" s="43" t="s">
        <v>33</v>
      </c>
      <c r="C40" s="12"/>
      <c r="D40" s="44"/>
      <c r="E40" s="44"/>
      <c r="F40" s="44"/>
      <c r="G40" s="44"/>
      <c r="H40" s="11"/>
      <c r="I40" s="44"/>
      <c r="J40" s="45"/>
    </row>
    <row r="41" spans="1:10" ht="15.75">
      <c r="A41" s="15"/>
      <c r="B41" s="10" t="s">
        <v>26</v>
      </c>
      <c r="C41" s="10">
        <v>1</v>
      </c>
      <c r="D41" s="7">
        <f>D37</f>
        <v>150</v>
      </c>
      <c r="E41" s="7">
        <v>6</v>
      </c>
      <c r="F41" s="7"/>
      <c r="G41" s="7">
        <f>PRODUCT(C41:E41)</f>
        <v>900</v>
      </c>
      <c r="H41" s="16" t="s">
        <v>34</v>
      </c>
      <c r="I41" s="7"/>
      <c r="J41" s="8"/>
    </row>
    <row r="42" spans="1:10" ht="15.75">
      <c r="A42" s="15"/>
      <c r="B42" s="15"/>
      <c r="C42" s="10"/>
      <c r="D42" s="7"/>
      <c r="E42" s="7"/>
      <c r="F42" s="7" t="s">
        <v>11</v>
      </c>
      <c r="G42" s="7">
        <f>SUM(G41:G41)</f>
        <v>900</v>
      </c>
      <c r="H42" s="16" t="s">
        <v>34</v>
      </c>
      <c r="I42" s="7"/>
      <c r="J42" s="8"/>
    </row>
    <row r="43" spans="1:10" ht="15.75">
      <c r="A43" s="47"/>
      <c r="B43" s="15"/>
      <c r="C43" s="10"/>
      <c r="D43" s="7"/>
      <c r="E43" s="7"/>
      <c r="F43" s="7" t="s">
        <v>5</v>
      </c>
      <c r="G43" s="7">
        <f>G42/10.76</f>
        <v>83.643122676579921</v>
      </c>
      <c r="H43" s="16" t="s">
        <v>35</v>
      </c>
      <c r="I43" s="7">
        <v>313.3</v>
      </c>
      <c r="J43" s="8">
        <v>26204.41</v>
      </c>
    </row>
    <row r="44" spans="1:10" ht="57">
      <c r="A44" s="40" t="s">
        <v>63</v>
      </c>
      <c r="B44" s="41" t="s">
        <v>30</v>
      </c>
      <c r="C44" s="10"/>
      <c r="D44" s="7"/>
      <c r="E44" s="7"/>
      <c r="F44" s="7"/>
      <c r="G44" s="7"/>
      <c r="H44" s="16"/>
      <c r="I44" s="7"/>
      <c r="J44" s="8"/>
    </row>
    <row r="45" spans="1:10" ht="15.75">
      <c r="A45" s="1"/>
      <c r="B45" s="42" t="s">
        <v>58</v>
      </c>
      <c r="C45" s="10">
        <f>C32</f>
        <v>1</v>
      </c>
      <c r="D45" s="7">
        <v>150</v>
      </c>
      <c r="E45" s="7">
        <f>E32</f>
        <v>3</v>
      </c>
      <c r="F45" s="7">
        <f>4/12</f>
        <v>0.33333333333333331</v>
      </c>
      <c r="G45" s="7">
        <f>PRODUCT(C45:F45)</f>
        <v>150</v>
      </c>
      <c r="H45" s="16" t="s">
        <v>6</v>
      </c>
      <c r="I45" s="7"/>
      <c r="J45" s="8"/>
    </row>
    <row r="46" spans="1:10" ht="15.75">
      <c r="A46" s="1"/>
      <c r="B46" s="42" t="str">
        <f>B17</f>
        <v>Rcc drain</v>
      </c>
      <c r="C46" s="10">
        <v>1</v>
      </c>
      <c r="D46" s="7">
        <v>150</v>
      </c>
      <c r="E46" s="7">
        <v>2.5</v>
      </c>
      <c r="F46" s="7">
        <f>4/12</f>
        <v>0.33333333333333331</v>
      </c>
      <c r="G46" s="7">
        <f>PRODUCT(C46:F46)</f>
        <v>125</v>
      </c>
      <c r="H46" s="16" t="s">
        <v>6</v>
      </c>
      <c r="I46" s="7"/>
      <c r="J46" s="8"/>
    </row>
    <row r="47" spans="1:10" ht="15.75">
      <c r="A47" s="1"/>
      <c r="B47" s="50"/>
      <c r="C47" s="10"/>
      <c r="D47" s="7"/>
      <c r="E47" s="7"/>
      <c r="F47" s="7" t="s">
        <v>11</v>
      </c>
      <c r="G47" s="7">
        <f>SUM(G45:G46)</f>
        <v>275</v>
      </c>
      <c r="H47" s="16" t="s">
        <v>6</v>
      </c>
      <c r="I47" s="7"/>
      <c r="J47" s="8"/>
    </row>
    <row r="48" spans="1:10" ht="15.75">
      <c r="A48" s="1"/>
      <c r="B48" s="41"/>
      <c r="C48" s="10"/>
      <c r="D48" s="7"/>
      <c r="E48" s="7"/>
      <c r="F48" s="7" t="s">
        <v>31</v>
      </c>
      <c r="G48" s="7">
        <f>G47/35.31</f>
        <v>7.7881619937694699</v>
      </c>
      <c r="H48" s="16" t="s">
        <v>7</v>
      </c>
      <c r="I48" s="8">
        <v>6308.87</v>
      </c>
      <c r="J48" s="8">
        <v>49146.1</v>
      </c>
    </row>
    <row r="49" spans="1:10" ht="66.75" customHeight="1">
      <c r="A49" s="6" t="s">
        <v>64</v>
      </c>
      <c r="B49" s="43" t="s">
        <v>44</v>
      </c>
      <c r="C49" s="10"/>
      <c r="D49" s="7"/>
      <c r="E49" s="7"/>
      <c r="F49" s="7"/>
      <c r="G49" s="7"/>
      <c r="H49" s="16"/>
      <c r="I49" s="8"/>
      <c r="J49" s="8"/>
    </row>
    <row r="50" spans="1:10" ht="15.75">
      <c r="A50" s="1"/>
      <c r="B50" s="42"/>
      <c r="C50" s="92" t="s">
        <v>37</v>
      </c>
      <c r="D50" s="93"/>
      <c r="E50" s="93"/>
      <c r="F50" s="94"/>
      <c r="G50" s="7">
        <f>G47</f>
        <v>275</v>
      </c>
      <c r="H50" s="16" t="s">
        <v>38</v>
      </c>
      <c r="I50" s="8"/>
      <c r="J50" s="8"/>
    </row>
    <row r="51" spans="1:10" ht="15.75">
      <c r="A51" s="1"/>
      <c r="B51" s="41"/>
      <c r="C51" s="48"/>
      <c r="D51" s="95" t="s">
        <v>43</v>
      </c>
      <c r="E51" s="95"/>
      <c r="F51" s="96"/>
      <c r="G51" s="7">
        <f>G50*2.5</f>
        <v>687.5</v>
      </c>
      <c r="H51" s="16" t="s">
        <v>36</v>
      </c>
      <c r="J51" s="8"/>
    </row>
    <row r="52" spans="1:10" ht="15.75">
      <c r="A52" s="1"/>
      <c r="B52" s="41"/>
      <c r="C52" s="10"/>
      <c r="D52" s="7"/>
      <c r="E52" s="7"/>
      <c r="F52" s="7"/>
      <c r="G52" s="7">
        <f>G51/1000</f>
        <v>0.6875</v>
      </c>
      <c r="H52" s="16" t="s">
        <v>10</v>
      </c>
      <c r="I52" s="8">
        <f>I30</f>
        <v>82096.539999999994</v>
      </c>
      <c r="J52" s="8">
        <f>G52*I52</f>
        <v>56441.371249999997</v>
      </c>
    </row>
    <row r="53" spans="1:10" s="71" customFormat="1" ht="54.6" customHeight="1">
      <c r="A53" s="64" t="s">
        <v>65</v>
      </c>
      <c r="B53" s="65" t="s">
        <v>53</v>
      </c>
      <c r="C53" s="66"/>
      <c r="D53" s="67"/>
      <c r="E53" s="67"/>
      <c r="F53" s="67"/>
      <c r="G53" s="68"/>
      <c r="H53" s="69"/>
      <c r="I53" s="70"/>
      <c r="J53" s="68"/>
    </row>
    <row r="54" spans="1:10">
      <c r="A54" s="78"/>
      <c r="B54" s="52" t="s">
        <v>55</v>
      </c>
      <c r="C54" s="77">
        <v>4</v>
      </c>
      <c r="D54" s="72">
        <v>150</v>
      </c>
      <c r="E54" s="72"/>
      <c r="F54" s="72">
        <v>1.5</v>
      </c>
      <c r="G54" s="73">
        <f>F54*D54*C54</f>
        <v>900</v>
      </c>
      <c r="H54" s="74" t="s">
        <v>54</v>
      </c>
      <c r="I54" s="75"/>
      <c r="J54" s="76"/>
    </row>
    <row r="55" spans="1:10">
      <c r="A55" s="78"/>
      <c r="B55" s="52" t="s">
        <v>56</v>
      </c>
      <c r="C55" s="77">
        <v>4</v>
      </c>
      <c r="D55" s="72">
        <v>300</v>
      </c>
      <c r="E55" s="72"/>
      <c r="F55" s="72">
        <v>0.33</v>
      </c>
      <c r="G55" s="73">
        <f>F55*D55*C55</f>
        <v>396</v>
      </c>
      <c r="H55" s="74" t="s">
        <v>54</v>
      </c>
      <c r="I55" s="75"/>
      <c r="J55" s="76"/>
    </row>
    <row r="56" spans="1:10" s="71" customFormat="1" ht="15" customHeight="1">
      <c r="A56" s="79"/>
      <c r="B56" s="80"/>
      <c r="C56" s="20"/>
      <c r="D56" s="7"/>
      <c r="E56" s="7"/>
      <c r="F56" s="8" t="s">
        <v>40</v>
      </c>
      <c r="G56" s="81">
        <f>SUM(G54:G55)</f>
        <v>1296</v>
      </c>
      <c r="H56" s="74" t="s">
        <v>54</v>
      </c>
      <c r="I56" s="81"/>
      <c r="J56" s="8"/>
    </row>
    <row r="57" spans="1:10" s="71" customFormat="1" ht="16.149999999999999" customHeight="1">
      <c r="A57" s="79"/>
      <c r="B57" s="80"/>
      <c r="C57" s="20"/>
      <c r="D57" s="7"/>
      <c r="E57" s="7"/>
      <c r="F57" s="8" t="s">
        <v>5</v>
      </c>
      <c r="G57" s="81">
        <f>ROUND(G56/10.76,2)</f>
        <v>120.45</v>
      </c>
      <c r="H57" s="82" t="s">
        <v>57</v>
      </c>
      <c r="I57" s="8">
        <v>194.5</v>
      </c>
      <c r="J57" s="84">
        <f>G57*I57</f>
        <v>23427.525000000001</v>
      </c>
    </row>
    <row r="58" spans="1:10" s="71" customFormat="1" ht="16.149999999999999" customHeight="1">
      <c r="A58" s="79">
        <v>13</v>
      </c>
      <c r="B58" s="83" t="s">
        <v>66</v>
      </c>
      <c r="C58" s="20">
        <v>41</v>
      </c>
      <c r="D58" s="7"/>
      <c r="E58" s="7"/>
      <c r="F58" s="8"/>
      <c r="G58" s="81">
        <v>41</v>
      </c>
      <c r="H58" s="82"/>
      <c r="I58" s="8">
        <v>9500</v>
      </c>
      <c r="J58" s="84">
        <f>G58*I58</f>
        <v>389500</v>
      </c>
    </row>
    <row r="59" spans="1:10" ht="15.75" customHeight="1">
      <c r="A59" s="6">
        <v>14</v>
      </c>
      <c r="B59" s="21" t="s">
        <v>9</v>
      </c>
      <c r="C59" s="21"/>
      <c r="D59" s="21"/>
      <c r="E59" s="21"/>
      <c r="F59" s="21"/>
      <c r="G59" s="7"/>
      <c r="H59" s="16"/>
      <c r="I59" s="7"/>
      <c r="J59" s="8"/>
    </row>
    <row r="60" spans="1:10" ht="15.75">
      <c r="A60" s="15"/>
      <c r="B60" s="22" t="s">
        <v>68</v>
      </c>
      <c r="C60" s="22"/>
      <c r="D60" s="7"/>
      <c r="E60" s="7"/>
      <c r="F60" s="7"/>
      <c r="G60" s="23">
        <v>17.399999999999999</v>
      </c>
      <c r="H60" s="16" t="s">
        <v>7</v>
      </c>
      <c r="I60" s="24">
        <v>744.66</v>
      </c>
      <c r="J60" s="8">
        <v>12957.95</v>
      </c>
    </row>
    <row r="61" spans="1:10" ht="15.75">
      <c r="A61" s="15"/>
      <c r="B61" s="22" t="s">
        <v>69</v>
      </c>
      <c r="C61" s="22"/>
      <c r="D61" s="7"/>
      <c r="E61" s="7"/>
      <c r="F61" s="7"/>
      <c r="G61" s="23">
        <f>G14</f>
        <v>5.8411214953271022</v>
      </c>
      <c r="H61" s="16" t="s">
        <v>7</v>
      </c>
      <c r="I61" s="24">
        <v>387.54</v>
      </c>
      <c r="J61" s="8">
        <v>2263.23</v>
      </c>
    </row>
    <row r="62" spans="1:10" ht="15.75">
      <c r="A62" s="15"/>
      <c r="B62" s="17" t="s">
        <v>70</v>
      </c>
      <c r="C62" s="10"/>
      <c r="D62" s="7"/>
      <c r="E62" s="7"/>
      <c r="F62" s="7"/>
      <c r="G62" s="23">
        <v>20.91</v>
      </c>
      <c r="H62" s="16" t="s">
        <v>7</v>
      </c>
      <c r="I62" s="24">
        <v>342.9</v>
      </c>
      <c r="J62" s="8">
        <v>7170.45</v>
      </c>
    </row>
    <row r="63" spans="1:10" ht="15.75">
      <c r="A63" s="15"/>
      <c r="B63" s="17" t="s">
        <v>71</v>
      </c>
      <c r="C63" s="10"/>
      <c r="D63" s="7"/>
      <c r="E63" s="7"/>
      <c r="F63" s="7"/>
      <c r="G63" s="25" t="e">
        <f>#REF!</f>
        <v>#REF!</v>
      </c>
      <c r="H63" s="16" t="s">
        <v>7</v>
      </c>
      <c r="I63" s="24">
        <v>570.94000000000005</v>
      </c>
      <c r="J63" s="8">
        <v>11921.23</v>
      </c>
    </row>
    <row r="64" spans="1:10" ht="15.75">
      <c r="A64" s="15"/>
      <c r="B64" s="26" t="s">
        <v>22</v>
      </c>
      <c r="C64" s="15"/>
      <c r="D64" s="15"/>
      <c r="E64" s="15"/>
      <c r="F64" s="15"/>
      <c r="G64" s="23" t="e">
        <f>PRODUCT(#REF!)</f>
        <v>#REF!</v>
      </c>
      <c r="H64" s="16" t="s">
        <v>7</v>
      </c>
      <c r="I64" s="12">
        <v>117.54</v>
      </c>
      <c r="J64" s="8">
        <v>6945.44</v>
      </c>
    </row>
    <row r="65" spans="1:10" ht="18.75">
      <c r="A65" s="27"/>
      <c r="B65" s="27"/>
      <c r="C65" s="85" t="s">
        <v>11</v>
      </c>
      <c r="D65" s="86"/>
      <c r="E65" s="86"/>
      <c r="F65" s="86"/>
      <c r="G65" s="86"/>
      <c r="H65" s="86"/>
      <c r="I65" s="87"/>
      <c r="J65" s="5">
        <v>829909.22</v>
      </c>
    </row>
    <row r="66" spans="1:10" ht="21" customHeight="1">
      <c r="A66" s="27"/>
      <c r="B66" s="27"/>
      <c r="C66" s="28"/>
      <c r="D66" s="29"/>
      <c r="E66" s="29"/>
      <c r="F66" s="29"/>
      <c r="G66" s="86" t="s">
        <v>72</v>
      </c>
      <c r="H66" s="86"/>
      <c r="I66" s="87"/>
      <c r="J66" s="5">
        <f>J65*18%</f>
        <v>149383.65959999998</v>
      </c>
    </row>
    <row r="67" spans="1:10" ht="19.5" customHeight="1">
      <c r="A67" s="27"/>
      <c r="B67" s="27"/>
      <c r="C67" s="28"/>
      <c r="D67" s="29"/>
      <c r="E67" s="29"/>
      <c r="F67" s="29"/>
      <c r="G67" s="29"/>
      <c r="H67" s="29"/>
      <c r="I67" s="30" t="s">
        <v>17</v>
      </c>
      <c r="J67" s="5">
        <f>J65+J66</f>
        <v>979292.87959999999</v>
      </c>
    </row>
    <row r="68" spans="1:10" ht="18.75" customHeight="1">
      <c r="A68" s="27"/>
      <c r="B68" s="27"/>
      <c r="C68" s="85" t="s">
        <v>12</v>
      </c>
      <c r="D68" s="86"/>
      <c r="E68" s="86"/>
      <c r="F68" s="86"/>
      <c r="G68" s="86"/>
      <c r="H68" s="86"/>
      <c r="I68" s="87"/>
      <c r="J68" s="5">
        <f>PRODUCT(J67,0.01)</f>
        <v>9792.9287960000001</v>
      </c>
    </row>
    <row r="69" spans="1:10" ht="16.5" customHeight="1">
      <c r="A69" s="27"/>
      <c r="B69" s="27"/>
      <c r="C69" s="85" t="s">
        <v>13</v>
      </c>
      <c r="D69" s="86"/>
      <c r="E69" s="86"/>
      <c r="F69" s="86"/>
      <c r="G69" s="86"/>
      <c r="H69" s="86"/>
      <c r="I69" s="87"/>
      <c r="J69" s="5">
        <f>J67+J68</f>
        <v>989085.80839599995</v>
      </c>
    </row>
    <row r="70" spans="1:10" ht="18.75" customHeight="1">
      <c r="A70" s="27"/>
      <c r="B70" s="27"/>
      <c r="C70" s="85"/>
      <c r="D70" s="86"/>
      <c r="E70" s="86"/>
      <c r="F70" s="86"/>
      <c r="G70" s="86"/>
      <c r="H70" s="86"/>
      <c r="I70" s="87"/>
      <c r="J70" s="39"/>
    </row>
    <row r="71" spans="1:10" ht="18.75" customHeight="1">
      <c r="A71" s="31"/>
      <c r="B71" s="32"/>
      <c r="C71" s="32"/>
      <c r="D71" s="32"/>
      <c r="E71" s="32"/>
      <c r="F71" s="32"/>
      <c r="G71" s="32"/>
      <c r="H71" s="32"/>
      <c r="I71" s="32"/>
      <c r="J71" s="32"/>
    </row>
    <row r="72" spans="1:10" ht="20.25" customHeight="1">
      <c r="D72" s="2"/>
      <c r="E72" s="2"/>
      <c r="F72" s="2"/>
      <c r="G72" s="2"/>
      <c r="H72" s="2"/>
      <c r="I72" s="2"/>
      <c r="J72" s="2"/>
    </row>
    <row r="73" spans="1:10" ht="20.25" customHeight="1">
      <c r="D73" s="2"/>
      <c r="E73" s="2"/>
      <c r="F73" s="2"/>
      <c r="G73" s="2"/>
      <c r="H73" s="2"/>
      <c r="I73" s="2"/>
      <c r="J73" s="2"/>
    </row>
    <row r="74" spans="1:10" ht="20.25" customHeight="1">
      <c r="D74" s="2"/>
      <c r="E74" s="2"/>
      <c r="F74" s="2"/>
      <c r="G74" s="2"/>
      <c r="H74" s="2"/>
      <c r="I74" s="2"/>
      <c r="J74" s="2"/>
    </row>
    <row r="75" spans="1:10" ht="20.25" customHeight="1">
      <c r="D75" s="2"/>
      <c r="E75" s="2"/>
      <c r="F75" s="2"/>
      <c r="G75" s="2"/>
      <c r="H75" s="2"/>
      <c r="I75" s="2"/>
      <c r="J75" s="2"/>
    </row>
    <row r="76" spans="1:10" ht="78.75" customHeight="1">
      <c r="D76" s="2"/>
      <c r="E76" s="2"/>
      <c r="F76" s="2"/>
      <c r="G76" s="2"/>
      <c r="H76" s="2"/>
      <c r="I76" s="2"/>
      <c r="J76" s="2"/>
    </row>
    <row r="77" spans="1:10" ht="17.25" customHeight="1">
      <c r="D77" s="2"/>
      <c r="E77" s="2"/>
      <c r="F77" s="2"/>
      <c r="G77" s="2"/>
      <c r="H77" s="2"/>
      <c r="I77" s="2"/>
      <c r="J77" s="2"/>
    </row>
    <row r="78" spans="1:10" ht="17.25" customHeight="1">
      <c r="D78" s="2"/>
      <c r="E78" s="2"/>
      <c r="F78" s="2"/>
      <c r="G78" s="2"/>
      <c r="H78" s="2"/>
      <c r="I78" s="2"/>
      <c r="J78" s="2"/>
    </row>
    <row r="79" spans="1:10">
      <c r="D79" s="2"/>
      <c r="E79" s="2"/>
      <c r="F79" s="2"/>
      <c r="G79" s="2"/>
      <c r="H79" s="2"/>
      <c r="I79" s="2"/>
      <c r="J79" s="2"/>
    </row>
    <row r="80" spans="1:10">
      <c r="D80" s="2"/>
      <c r="E80" s="2"/>
      <c r="F80" s="2"/>
      <c r="G80" s="2"/>
      <c r="H80" s="2"/>
      <c r="I80" s="2"/>
      <c r="J80" s="2"/>
    </row>
    <row r="81" spans="4:10" ht="83.25" customHeight="1">
      <c r="D81" s="2"/>
      <c r="E81" s="2"/>
      <c r="F81" s="2"/>
      <c r="G81" s="2"/>
      <c r="H81" s="2"/>
      <c r="I81" s="2"/>
      <c r="J81" s="2"/>
    </row>
    <row r="82" spans="4:10" ht="19.5" customHeight="1">
      <c r="D82" s="2"/>
      <c r="E82" s="2"/>
      <c r="F82" s="2"/>
      <c r="G82" s="2"/>
      <c r="H82" s="2"/>
      <c r="I82" s="2"/>
      <c r="J82" s="2"/>
    </row>
    <row r="83" spans="4:10" ht="19.5" customHeight="1">
      <c r="D83" s="2"/>
      <c r="E83" s="2"/>
      <c r="F83" s="2"/>
      <c r="G83" s="2"/>
      <c r="H83" s="2"/>
      <c r="I83" s="2"/>
      <c r="J83" s="2"/>
    </row>
    <row r="84" spans="4:10" ht="19.5" customHeight="1">
      <c r="D84" s="2"/>
      <c r="E84" s="2"/>
      <c r="F84" s="2"/>
      <c r="G84" s="2"/>
      <c r="H84" s="2"/>
      <c r="I84" s="2"/>
      <c r="J84" s="2"/>
    </row>
    <row r="85" spans="4:10" ht="19.5" customHeight="1">
      <c r="D85" s="2"/>
      <c r="E85" s="2"/>
      <c r="F85" s="2"/>
      <c r="G85" s="2"/>
      <c r="H85" s="2"/>
      <c r="I85" s="2"/>
      <c r="J85" s="2"/>
    </row>
    <row r="86" spans="4:10" ht="36" customHeight="1">
      <c r="D86" s="2"/>
      <c r="E86" s="2"/>
      <c r="F86" s="2"/>
      <c r="G86" s="2"/>
      <c r="H86" s="2"/>
      <c r="I86" s="2"/>
      <c r="J86" s="2"/>
    </row>
    <row r="87" spans="4:10" ht="19.5" customHeight="1">
      <c r="D87" s="2"/>
      <c r="E87" s="2"/>
      <c r="F87" s="2"/>
      <c r="G87" s="2"/>
      <c r="H87" s="2"/>
      <c r="I87" s="2"/>
      <c r="J87" s="2"/>
    </row>
    <row r="88" spans="4:10" ht="19.5" customHeight="1">
      <c r="D88" s="2"/>
      <c r="E88" s="2"/>
      <c r="F88" s="2"/>
      <c r="G88" s="2"/>
      <c r="H88" s="2"/>
      <c r="I88" s="2"/>
      <c r="J88" s="2"/>
    </row>
    <row r="89" spans="4:10" ht="19.5" customHeight="1">
      <c r="D89" s="2"/>
      <c r="E89" s="2"/>
      <c r="F89" s="2"/>
      <c r="G89" s="2"/>
      <c r="H89" s="2"/>
      <c r="I89" s="2"/>
      <c r="J89" s="2"/>
    </row>
    <row r="90" spans="4:10" ht="19.5" customHeight="1">
      <c r="D90" s="2"/>
      <c r="E90" s="2"/>
      <c r="F90" s="2"/>
      <c r="G90" s="2"/>
      <c r="H90" s="2"/>
      <c r="I90" s="2"/>
      <c r="J90" s="2"/>
    </row>
    <row r="91" spans="4:10" ht="19.5" customHeight="1">
      <c r="D91" s="2"/>
      <c r="E91" s="2"/>
      <c r="F91" s="2"/>
      <c r="G91" s="2"/>
      <c r="H91" s="2"/>
      <c r="I91" s="2"/>
      <c r="J91" s="2"/>
    </row>
    <row r="92" spans="4:10" ht="19.5" customHeight="1">
      <c r="D92" s="2"/>
      <c r="E92" s="2"/>
      <c r="F92" s="2"/>
      <c r="G92" s="2"/>
      <c r="H92" s="2"/>
      <c r="I92" s="2"/>
      <c r="J92" s="2"/>
    </row>
    <row r="93" spans="4:10" ht="19.5" customHeight="1">
      <c r="D93" s="2"/>
      <c r="E93" s="2"/>
      <c r="F93" s="2"/>
      <c r="G93" s="2"/>
      <c r="H93" s="2"/>
      <c r="I93" s="2"/>
      <c r="J93" s="2"/>
    </row>
    <row r="94" spans="4:10" ht="19.5" customHeight="1">
      <c r="D94" s="2"/>
      <c r="E94" s="2"/>
      <c r="F94" s="2"/>
      <c r="G94" s="2"/>
      <c r="H94" s="2"/>
      <c r="I94" s="2"/>
      <c r="J94" s="2"/>
    </row>
    <row r="95" spans="4:10" ht="19.5" customHeight="1">
      <c r="D95" s="2"/>
      <c r="E95" s="2"/>
      <c r="F95" s="2"/>
      <c r="G95" s="2"/>
      <c r="H95" s="2"/>
      <c r="I95" s="2"/>
      <c r="J95" s="2"/>
    </row>
    <row r="96" spans="4:10" ht="19.5" customHeight="1">
      <c r="D96" s="2"/>
      <c r="E96" s="2"/>
      <c r="F96" s="2"/>
      <c r="G96" s="2"/>
      <c r="H96" s="2"/>
      <c r="I96" s="2"/>
      <c r="J96" s="2"/>
    </row>
    <row r="97" spans="4:10" ht="19.5" customHeight="1">
      <c r="D97" s="2"/>
      <c r="E97" s="2"/>
      <c r="F97" s="2"/>
      <c r="G97" s="2"/>
      <c r="H97" s="2"/>
      <c r="I97" s="2"/>
      <c r="J97" s="2"/>
    </row>
    <row r="98" spans="4:10" ht="19.5" customHeight="1">
      <c r="D98" s="2"/>
      <c r="E98" s="2"/>
      <c r="F98" s="2"/>
      <c r="G98" s="2"/>
      <c r="H98" s="2"/>
      <c r="I98" s="2"/>
      <c r="J98" s="2"/>
    </row>
    <row r="99" spans="4:10" ht="19.5" customHeight="1">
      <c r="D99" s="2"/>
      <c r="E99" s="2"/>
      <c r="F99" s="2"/>
      <c r="G99" s="2"/>
      <c r="H99" s="2"/>
      <c r="I99" s="2"/>
      <c r="J99" s="2"/>
    </row>
    <row r="100" spans="4:10">
      <c r="D100" s="2"/>
      <c r="E100" s="2"/>
      <c r="F100" s="2"/>
      <c r="G100" s="2"/>
      <c r="H100" s="2"/>
      <c r="I100" s="2"/>
      <c r="J100" s="2"/>
    </row>
    <row r="101" spans="4:10">
      <c r="D101" s="2"/>
      <c r="E101" s="2"/>
      <c r="F101" s="2"/>
      <c r="G101" s="2"/>
      <c r="H101" s="2"/>
      <c r="I101" s="2"/>
      <c r="J101" s="2"/>
    </row>
    <row r="114" ht="44.25" customHeight="1"/>
  </sheetData>
  <mergeCells count="10">
    <mergeCell ref="C70:I70"/>
    <mergeCell ref="A1:J1"/>
    <mergeCell ref="C65:I65"/>
    <mergeCell ref="C68:I68"/>
    <mergeCell ref="C69:I69"/>
    <mergeCell ref="A2:J2"/>
    <mergeCell ref="G66:I66"/>
    <mergeCell ref="C50:F50"/>
    <mergeCell ref="D51:F51"/>
    <mergeCell ref="E27:F27"/>
  </mergeCells>
  <printOptions horizontalCentered="1"/>
  <pageMargins left="0.18" right="0.18" top="0.511811023622047" bottom="0.511811023622047" header="0.31496062992126" footer="0.31496062992126"/>
  <pageSetup scale="65" orientation="portrait" r:id="rId1"/>
  <rowBreaks count="1" manualBreakCount="1">
    <brk id="3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Sheet-01</vt:lpstr>
      <vt:lpstr>'Sheet-01'!Print_Titles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dc:creator>
  <cp:lastModifiedBy>Admin</cp:lastModifiedBy>
  <cp:lastPrinted>2022-12-12T10:00:06Z</cp:lastPrinted>
  <dcterms:created xsi:type="dcterms:W3CDTF">2014-09-25T06:35:11Z</dcterms:created>
  <dcterms:modified xsi:type="dcterms:W3CDTF">2023-01-25T10:41:02Z</dcterms:modified>
</cp:coreProperties>
</file>