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s>
  <externalReferences>
    <externalReference r:id="rId16"/>
    <externalReference r:id="rId17"/>
    <externalReference r:id="rId18"/>
  </externalReferences>
  <calcPr calcId="124519"/>
</workbook>
</file>

<file path=xl/calcChain.xml><?xml version="1.0" encoding="utf-8"?>
<calcChain xmlns="http://schemas.openxmlformats.org/spreadsheetml/2006/main">
  <c r="L5" i="15"/>
  <c r="L6"/>
  <c r="L7"/>
  <c r="L12" s="1"/>
  <c r="L8"/>
  <c r="L9"/>
  <c r="L10"/>
  <c r="L11"/>
  <c r="F28" i="11" l="1"/>
  <c r="F29" s="1"/>
  <c r="F30" s="1"/>
  <c r="F31" s="1"/>
  <c r="F32" s="1"/>
  <c r="F27"/>
  <c r="F26"/>
  <c r="F25"/>
  <c r="F24"/>
  <c r="F23"/>
  <c r="E21"/>
  <c r="F21" s="1"/>
  <c r="E20"/>
  <c r="D20"/>
  <c r="C20"/>
  <c r="F20" s="1"/>
  <c r="F19"/>
  <c r="E19"/>
  <c r="D19"/>
  <c r="C19"/>
  <c r="F18"/>
  <c r="E18"/>
  <c r="C18"/>
  <c r="F17"/>
  <c r="E17"/>
  <c r="D17"/>
  <c r="D18" s="1"/>
  <c r="E16"/>
  <c r="F16" s="1"/>
  <c r="F15"/>
  <c r="E15"/>
  <c r="E14"/>
  <c r="F14" s="1"/>
  <c r="D14"/>
  <c r="D15" s="1"/>
  <c r="D16" s="1"/>
  <c r="E13"/>
  <c r="F13" s="1"/>
  <c r="E12"/>
  <c r="F12" s="1"/>
  <c r="E11"/>
  <c r="F11" s="1"/>
  <c r="E10"/>
  <c r="F10" s="1"/>
  <c r="E9"/>
  <c r="F9" s="1"/>
  <c r="E8"/>
  <c r="F8" s="1"/>
  <c r="E7"/>
  <c r="F7" s="1"/>
  <c r="E6"/>
  <c r="F6" s="1"/>
  <c r="E5"/>
  <c r="F5" s="1"/>
  <c r="D5"/>
  <c r="D6" s="1"/>
  <c r="D7" s="1"/>
  <c r="D8" s="1"/>
  <c r="D9" s="1"/>
  <c r="D10" s="1"/>
  <c r="D11" s="1"/>
  <c r="D12" s="1"/>
  <c r="D13" s="1"/>
  <c r="F17" i="14"/>
  <c r="F16"/>
  <c r="F15"/>
  <c r="F14"/>
  <c r="F13"/>
  <c r="F11"/>
  <c r="F10"/>
  <c r="F9"/>
  <c r="F8"/>
  <c r="F7"/>
  <c r="F6"/>
  <c r="F5"/>
  <c r="F18" s="1"/>
  <c r="F19" s="1"/>
  <c r="F20" s="1"/>
  <c r="F21" s="1"/>
  <c r="F22" s="1"/>
  <c r="F16" i="13" l="1"/>
  <c r="F15"/>
  <c r="F14"/>
  <c r="F13"/>
  <c r="F12"/>
  <c r="F10"/>
  <c r="F9"/>
  <c r="F8"/>
  <c r="F7"/>
  <c r="F6"/>
  <c r="F5"/>
  <c r="F17" s="1"/>
  <c r="F18" s="1"/>
  <c r="F19" s="1"/>
  <c r="F20" s="1"/>
  <c r="F21" s="1"/>
  <c r="C15" i="12" l="1"/>
  <c r="F15" s="1"/>
  <c r="C14"/>
  <c r="F14" s="1"/>
  <c r="C13"/>
  <c r="F13" s="1"/>
  <c r="C12"/>
  <c r="F12" s="1"/>
  <c r="C11"/>
  <c r="F11" s="1"/>
  <c r="E9"/>
  <c r="C9"/>
  <c r="F9" s="1"/>
  <c r="E8"/>
  <c r="C8"/>
  <c r="F8" s="1"/>
  <c r="E7"/>
  <c r="C7"/>
  <c r="F7" s="1"/>
  <c r="E6"/>
  <c r="C6"/>
  <c r="F6" s="1"/>
  <c r="E5"/>
  <c r="C5"/>
  <c r="F5" s="1"/>
  <c r="F16" s="1"/>
  <c r="F17" l="1"/>
  <c r="F18" s="1"/>
  <c r="F19" l="1"/>
  <c r="F20" s="1"/>
  <c r="F20" i="9" l="1"/>
  <c r="F19"/>
  <c r="F18"/>
  <c r="F17"/>
  <c r="F16"/>
  <c r="F14"/>
  <c r="F13"/>
  <c r="F12"/>
  <c r="F11"/>
  <c r="F10"/>
  <c r="F9"/>
  <c r="F8"/>
  <c r="F7"/>
  <c r="F6"/>
  <c r="F5"/>
  <c r="F21" s="1"/>
  <c r="F20" i="8"/>
  <c r="F19"/>
  <c r="F18"/>
  <c r="F17"/>
  <c r="F16"/>
  <c r="F14"/>
  <c r="F13"/>
  <c r="F12"/>
  <c r="F11"/>
  <c r="F10"/>
  <c r="F9"/>
  <c r="F8"/>
  <c r="F7"/>
  <c r="F6"/>
  <c r="F5"/>
  <c r="F21" s="1"/>
  <c r="F19" i="7"/>
  <c r="F18"/>
  <c r="F17"/>
  <c r="F16"/>
  <c r="F15"/>
  <c r="F13"/>
  <c r="F12"/>
  <c r="F11"/>
  <c r="F10"/>
  <c r="F9"/>
  <c r="F8"/>
  <c r="F7"/>
  <c r="F6"/>
  <c r="F5"/>
  <c r="F20" s="1"/>
  <c r="F15" i="6"/>
  <c r="F14"/>
  <c r="F13"/>
  <c r="F12"/>
  <c r="F11"/>
  <c r="F9"/>
  <c r="F8"/>
  <c r="F7"/>
  <c r="F6"/>
  <c r="F5"/>
  <c r="F22" i="9" l="1"/>
  <c r="F23" s="1"/>
  <c r="F22" i="8"/>
  <c r="F23" s="1"/>
  <c r="F21" i="7"/>
  <c r="F22" s="1"/>
  <c r="F16" i="6"/>
  <c r="F17" s="1"/>
  <c r="F18" s="1"/>
  <c r="F19" s="1"/>
  <c r="F20" s="1"/>
  <c r="F24" i="9" l="1"/>
  <c r="F25" s="1"/>
  <c r="F24" i="8"/>
  <c r="F25" s="1"/>
  <c r="F23" i="7"/>
  <c r="F24" s="1"/>
  <c r="F20" i="5" l="1"/>
  <c r="F19"/>
  <c r="F18"/>
  <c r="F17"/>
  <c r="F16"/>
  <c r="F14"/>
  <c r="F13"/>
  <c r="F12"/>
  <c r="F11"/>
  <c r="F10"/>
  <c r="F9"/>
  <c r="F8"/>
  <c r="F7"/>
  <c r="F6"/>
  <c r="F5"/>
  <c r="F21" s="1"/>
  <c r="F20" i="4"/>
  <c r="F19"/>
  <c r="F18"/>
  <c r="F17"/>
  <c r="F16"/>
  <c r="F14"/>
  <c r="F13"/>
  <c r="F12"/>
  <c r="F11"/>
  <c r="F10"/>
  <c r="F9"/>
  <c r="F8"/>
  <c r="F7"/>
  <c r="F6"/>
  <c r="F5"/>
  <c r="F21" s="1"/>
  <c r="F22" i="5" l="1"/>
  <c r="F23" s="1"/>
  <c r="F22" i="4"/>
  <c r="F23" s="1"/>
  <c r="F24" i="5" l="1"/>
  <c r="F25" s="1"/>
  <c r="F24" i="4"/>
  <c r="F25" s="1"/>
  <c r="C11" i="3" l="1"/>
  <c r="F10"/>
  <c r="F9"/>
  <c r="F7"/>
  <c r="F6"/>
  <c r="F5"/>
  <c r="F12" s="1"/>
  <c r="F13" s="1"/>
  <c r="F14" s="1"/>
  <c r="F15" s="1"/>
  <c r="F16" s="1"/>
  <c r="F12" i="2" l="1"/>
  <c r="F13" s="1"/>
  <c r="F14" s="1"/>
  <c r="F15" s="1"/>
  <c r="F16" s="1"/>
  <c r="F10"/>
  <c r="F9"/>
  <c r="F7"/>
  <c r="F6"/>
  <c r="F5"/>
  <c r="F18" i="1" l="1"/>
  <c r="F17"/>
  <c r="F16"/>
  <c r="F15"/>
  <c r="F14"/>
  <c r="F12"/>
  <c r="F11"/>
  <c r="F10"/>
  <c r="F9"/>
  <c r="F8"/>
  <c r="F7"/>
  <c r="F6"/>
  <c r="F5"/>
  <c r="F19" s="1"/>
  <c r="F20" s="1"/>
  <c r="F21" s="1"/>
  <c r="F22" s="1"/>
  <c r="F23" s="1"/>
  <c r="A3" i="10" l="1"/>
  <c r="A5"/>
  <c r="B5"/>
  <c r="C5"/>
  <c r="D5"/>
  <c r="E5"/>
  <c r="F5"/>
  <c r="A6"/>
  <c r="B6"/>
  <c r="C6"/>
  <c r="E6"/>
  <c r="F6" s="1"/>
  <c r="A7"/>
  <c r="B7"/>
  <c r="C7"/>
  <c r="E7"/>
  <c r="F7"/>
  <c r="A8"/>
  <c r="B8"/>
  <c r="C8"/>
  <c r="E8"/>
  <c r="F8" s="1"/>
  <c r="A9"/>
  <c r="B9"/>
  <c r="C9"/>
  <c r="E9"/>
  <c r="F9"/>
  <c r="A10"/>
  <c r="B10"/>
  <c r="C10"/>
  <c r="E10"/>
  <c r="F10" s="1"/>
  <c r="A11"/>
  <c r="B11"/>
  <c r="A12"/>
  <c r="B12"/>
  <c r="C12"/>
  <c r="E12"/>
  <c r="F12"/>
  <c r="A13"/>
  <c r="B13"/>
  <c r="C13"/>
  <c r="E13"/>
  <c r="F13" s="1"/>
  <c r="A14"/>
  <c r="B14"/>
  <c r="C14"/>
  <c r="E14"/>
  <c r="F14"/>
  <c r="A15"/>
  <c r="B15"/>
  <c r="C15"/>
  <c r="E15"/>
  <c r="F15" s="1"/>
  <c r="A16"/>
  <c r="B16"/>
  <c r="C16"/>
  <c r="F16" s="1"/>
  <c r="E16"/>
  <c r="F17" l="1"/>
  <c r="F19" l="1"/>
  <c r="F18"/>
  <c r="F20" l="1"/>
  <c r="F21" s="1"/>
</calcChain>
</file>

<file path=xl/sharedStrings.xml><?xml version="1.0" encoding="utf-8"?>
<sst xmlns="http://schemas.openxmlformats.org/spreadsheetml/2006/main" count="688" uniqueCount="223">
  <si>
    <t>RANCHI MUNICIPAL CORPORATION, RANCHI</t>
  </si>
  <si>
    <t>Bill of Quantity</t>
  </si>
  <si>
    <t>S.No.</t>
  </si>
  <si>
    <t>Particulars or item of works</t>
  </si>
  <si>
    <t>Quantity</t>
  </si>
  <si>
    <t>Unit</t>
  </si>
  <si>
    <t xml:space="preserve">Rate          (in Rs.) </t>
  </si>
  <si>
    <t>Amount                     (in Rs.)</t>
  </si>
  <si>
    <t>M³</t>
  </si>
  <si>
    <t>M²</t>
  </si>
  <si>
    <t>Total</t>
  </si>
  <si>
    <t>Add 18% GST</t>
  </si>
  <si>
    <t>Add 1% Labour Cess</t>
  </si>
  <si>
    <t>Say</t>
  </si>
  <si>
    <t xml:space="preserve">BILL OF QUANTITY </t>
  </si>
  <si>
    <t>Name of Work :- Construction of RCC Drain at sarwasri nagar house of govind sing to house of nagendra pandey under ward no-01.</t>
  </si>
  <si>
    <t>Sl. No.</t>
  </si>
  <si>
    <t>Items of work</t>
  </si>
  <si>
    <t>Qnty.</t>
  </si>
  <si>
    <t>Rate</t>
  </si>
  <si>
    <t>Amount</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</si>
  <si>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</si>
  <si>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</si>
  <si>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m3</t>
  </si>
  <si>
    <t>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</si>
  <si>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</si>
  <si>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3
5.6.8</t>
  </si>
  <si>
    <t>Supplying and laying (properly as per design and drawing) rip-rap with good  quality of boulders duly packed including the cost of materials, royalty all taxes etc. but excluding the cost of carriage all complete as per specification and direction of E/I.</t>
  </si>
  <si>
    <t>4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</si>
  <si>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</si>
  <si>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5
5 5.3.11</t>
  </si>
  <si>
    <t>Renforced cement conrete work in beams, suspended floors, having slopeup to 15' landing, balconies, shelves, chajjas, lintels, bands, plain windowsill ---------do----do-------E/I 1:1.5:3 (1 Cement : 1.5 coarse sand zone(III): 3 graded stone aggregate 20mm nominal size)</t>
  </si>
  <si>
    <t>6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</si>
  <si>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08mm dia 40%</t>
  </si>
  <si>
    <t>M.T.</t>
  </si>
  <si>
    <t>7
(B)5.5.5(a)</t>
  </si>
  <si>
    <t>10mm dia 60%</t>
  </si>
  <si>
    <t>8
5.3.17.1</t>
  </si>
  <si>
    <t>Centering and Shuttering including strutting, propping etc and removal of from for  
 Foundation , footing , bases of columns etc for mass concrete.</t>
  </si>
  <si>
    <t>m2</t>
  </si>
  <si>
    <t>Carriage of Materials</t>
  </si>
  <si>
    <t>(i)</t>
  </si>
  <si>
    <t>Sand  (Lead Upto 49 km)</t>
  </si>
  <si>
    <r>
      <t>M</t>
    </r>
    <r>
      <rPr>
        <vertAlign val="superscript"/>
        <sz val="11"/>
        <rFont val="Century"/>
        <family val="1"/>
      </rPr>
      <t>3</t>
    </r>
  </si>
  <si>
    <t>(ii)</t>
  </si>
  <si>
    <t>Sand Local / Dust (Lead 22 KM)</t>
  </si>
  <si>
    <t>(iii)</t>
  </si>
  <si>
    <t>Stone Boulder (Lead 36  KM)</t>
  </si>
  <si>
    <t>(iv)</t>
  </si>
  <si>
    <t>Stone Chips (Lead 22KM)</t>
  </si>
  <si>
    <t>(v)</t>
  </si>
  <si>
    <t>Earth (Lead 01 KM)</t>
  </si>
  <si>
    <t>TOTAL</t>
  </si>
  <si>
    <t>GST (18%)</t>
  </si>
  <si>
    <t>L. CESS (1%)</t>
  </si>
  <si>
    <t>Name of Work :- Laying of Paver Block at Sarna Toli Akhra under ward no 02.</t>
  </si>
  <si>
    <t>2
J.B.C.D 5.3.1.1</t>
  </si>
  <si>
    <t>Providing and laying in position cement concrete of specified grade excluding the cost of centering and shutering  All work upto pilith level.1:1.5.3(1 Cement:1.5 coarse sand(zone iii):3graded stone Aggregate 20mm nomial size.</t>
  </si>
  <si>
    <t xml:space="preserve">3
DSR       16.91.2   </t>
  </si>
  <si>
    <t>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t>
  </si>
  <si>
    <t>sqm</t>
  </si>
  <si>
    <t>i</t>
  </si>
  <si>
    <t>Sand (Lead 49 KM)</t>
  </si>
  <si>
    <t>ii</t>
  </si>
  <si>
    <t>Stone Chips  (Lead 22 KM)</t>
  </si>
  <si>
    <t>iii</t>
  </si>
  <si>
    <t>Earth (lead 01 KM)</t>
  </si>
  <si>
    <t>M3</t>
  </si>
  <si>
    <t>Name of Work :- Laying of Paver Block at Lame Basti Akhra under ward no 05.</t>
  </si>
  <si>
    <t>BILL OF QUANTITY</t>
  </si>
  <si>
    <t>NAME OF WORK - CONSTRUCTION OF R.C.C. DRAIN WITH COVER SLAB FROM HOUSE OF DUTTA JI TO MAIN DRAIN VIA HOUSE OF MURARI PATHAK AT BAJRANG NAGAR UNDER WARD NO.10</t>
  </si>
  <si>
    <t>Sl No.</t>
  </si>
  <si>
    <t>PARTICULARS OR ITEM OF WORKS</t>
  </si>
  <si>
    <t>Rate in Rs.</t>
  </si>
  <si>
    <t>Amount in Rs.</t>
  </si>
  <si>
    <t>Providing man days for site clearence before and after the work etc.</t>
  </si>
  <si>
    <t>Each</t>
  </si>
  <si>
    <t>2.       5.10.1</t>
  </si>
  <si>
    <t>Dismantling Plain cement or lime work Including----do------do--------E/I</t>
  </si>
  <si>
    <t xml:space="preserve">   3.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</si>
  <si>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</si>
  <si>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4.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</si>
  <si>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</si>
  <si>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5.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</si>
  <si>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</si>
  <si>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06. 5.3.17.1</t>
  </si>
  <si>
    <t>Centring and shuttring including strutting,propping etc. and removal of from for  Foundation, footings,bases of column,etc for mass concrete</t>
  </si>
  <si>
    <t>7. J.B.C.D.5.3.10</t>
  </si>
  <si>
    <t>Reinfoced cement concrete work in wall(any thickness),including attached pilasters buttressed,plinth and string course,fillets,columns,pillers,piers,abutments,post and struts etc. above plinth level up to floor five level,excluding cost of centring,shuttring,finishing and reinforcements:1:1.5:3(1cement:1.5 coarse sand(zone-lll):3 grade stone agreegate 20mm nominal size)..........do…..all complete as per specification and direction of E/I.</t>
  </si>
  <si>
    <t>08. J.B.C.D.5.3.11</t>
  </si>
  <si>
    <r>
      <t>Reinfoced cement concrete work in beam,suspanded floor,roof having slope up to 15</t>
    </r>
    <r>
      <rPr>
        <b/>
        <vertAlign val="superscript"/>
        <sz val="12"/>
        <color theme="1"/>
        <rFont val="Century"/>
        <family val="1"/>
      </rPr>
      <t>o</t>
    </r>
    <r>
      <rPr>
        <b/>
        <sz val="12"/>
        <color theme="1"/>
        <rFont val="Century"/>
        <family val="1"/>
      </rPr>
      <t>landings,balconies,shelves,chajja,lintels,bands plain window sills,staircases and sprial stair cases above plinth level up to floor five level,excluding cost of centring,shuttring,finishing and reinforcements:1:1.5:3(1cement:1.5 coarse sand(zone-lll):3 grade stone agreegate 20mm nominal size)..........do…..all complete as per specification and direction of E/I.</t>
    </r>
  </si>
  <si>
    <t>09. (J.B.C.D.-5.5.5</t>
  </si>
  <si>
    <t>Providing Tor steel reinforcement of 10mm dia bars as per approved design and drawing -----do-----do-----</t>
  </si>
  <si>
    <t>MT</t>
  </si>
  <si>
    <t>10 (J.B.C.D.-
5.5.4</t>
  </si>
  <si>
    <t>Providing Tor steel reinforcement of 8mm  dia bars as per approved design and drawing -----do-----do-----</t>
  </si>
  <si>
    <t>CARRIAGE OF MATERIALS</t>
  </si>
  <si>
    <t>SAND-LEAD-49km</t>
  </si>
  <si>
    <t>SAND LOCAL-LEAD-13KM</t>
  </si>
  <si>
    <t>CHIPS-LEAD-22km</t>
  </si>
  <si>
    <t>BOULDER-LEAD-36KM</t>
  </si>
  <si>
    <t>EARTH-LEAD-1km</t>
  </si>
  <si>
    <t>Add 1% Labour cess</t>
  </si>
  <si>
    <t>G.Total</t>
  </si>
  <si>
    <t>NAME OF WORK - CONSTRUCTION OF R.C.C. DRAIN  FROM HOUSE OF BISAMBAR YADAV TO HOUSE OF TIWARI JI AND CONSTRUCTION OF R.C.C. SLAB AT NIRMAL SHAW TO JONSAN LAKRA AT BAJRANG NAGAR UNDER WARD NO.10</t>
  </si>
  <si>
    <t>Dismantling of Pucca brick or lime work Including stacking the serviceable material in countable stacks within 15M lead and disposal of  unserviceable material with all leads all complete as per direction of E/I</t>
  </si>
  <si>
    <t>1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</si>
  <si>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</si>
  <si>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</si>
  <si>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</si>
  <si>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3
5.6.8 J.B.C.D</t>
  </si>
  <si>
    <t>4
J.B.C.D 5.3.1.1</t>
  </si>
  <si>
    <t>5
   J.B.C.D 5.3.17.1</t>
  </si>
  <si>
    <t xml:space="preserve">Centering and shuttering including strutting , etc and removel of form for  foundation, footings bases of column etc for mass concrete.             </t>
  </si>
  <si>
    <t>Sand Local / Dust(Lead 13  KM)</t>
  </si>
  <si>
    <t>iv</t>
  </si>
  <si>
    <t>BOULDER-LEAD-( 36 KM )</t>
  </si>
  <si>
    <t>v</t>
  </si>
  <si>
    <t>Name of Work :- Construction of PCC Road at Kishunpur village road to sundar nagar under ward no 05.</t>
  </si>
  <si>
    <t>NAME OF WORK - CONSTRUCTION OF R.C.C. DRAIN  FROM HOUSE OF SHYAM THAKUR TO HOUSE OF RAMASHISH SINGH AT SHIV SAKTI NAGAR UNDER WARD NO.10</t>
  </si>
  <si>
    <t xml:space="preserve">   02.      (.J.B.C.D.5.1.1.+5.1.2.)</t>
  </si>
  <si>
    <t>03.        (J.B.C.D.-5.1.10)</t>
  </si>
  <si>
    <t>04.        (J.B.C.D.-8.6.8)</t>
  </si>
  <si>
    <t>05. 5.3.17.1</t>
  </si>
  <si>
    <t>06. J.B.C.D.5.3.10</t>
  </si>
  <si>
    <t>07. J.B.C.D.5.3.11</t>
  </si>
  <si>
    <t>08. (J.B.C.D.-5.5.5</t>
  </si>
  <si>
    <t>09 (J.B.C.D.-
5.5.4</t>
  </si>
  <si>
    <t>NAME OF WORK - CONSTRUCTION OF R.C.C. DRAIN FROM HOUSE OF TIWARI JI TO TO HOUSE OF MOHAN MINZ AT BHABHA NAGAR UNDER WARD NO.10</t>
  </si>
  <si>
    <t>NAME OF WORK - CONSTRUCTION OF R.C.C. DRAIN FROM HOUSE OF ARVIND PANDE  TO KOKAR MAIN  ROAD UNDER WARD NO.10</t>
  </si>
  <si>
    <t>Name of Work :- Construction of Pcc road at sahdev nagar (in panchshil nagar rd no 3) from Rauvin  house to Subhash sahu's house Under Ward no 31.</t>
  </si>
  <si>
    <t xml:space="preserve">1.            5.1.1 JBCD
</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</si>
  <si>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t>
  </si>
  <si>
    <r>
      <t>M</t>
    </r>
    <r>
      <rPr>
        <b/>
        <vertAlign val="superscript"/>
        <sz val="11"/>
        <rFont val="Century"/>
        <family val="1"/>
      </rPr>
      <t>3</t>
    </r>
  </si>
  <si>
    <t>2.  5.1.10 JBCD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</si>
  <si>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</si>
  <si>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5.6.8 COMMON SOR</t>
  </si>
  <si>
    <t>4.
 5.3.1.1 JBCD</t>
  </si>
  <si>
    <t xml:space="preserve">Providing and laying in positiopn cement concrete of specified grade excluding the cost of centering and shuttering  All work upto plinth level. - 1:1.5:3 ( 1 cement : 1.5 coarse sand :(zone iii) :3 graded stone aggeregate 20 mmnomial size).                                                       </t>
  </si>
  <si>
    <t>5.
3.1.17.1 JBCD</t>
  </si>
  <si>
    <t>Centering and shuttering including strutting, propping etc. and removel of form for foundation, footing ,base of column etc. for mass concrete do…..do….E/I.</t>
  </si>
  <si>
    <t>M2</t>
  </si>
  <si>
    <t>Local sand (Lead 14 KM)</t>
  </si>
  <si>
    <t xml:space="preserve">ADD 18% GST  (+)   </t>
  </si>
  <si>
    <t>Add 1% Labour Cess (+) :</t>
  </si>
  <si>
    <t xml:space="preserve"> Total</t>
  </si>
  <si>
    <t xml:space="preserve">G Total RS. </t>
  </si>
  <si>
    <t>Name of Work :- Construction of PCC Road at Vashnodvi nagar house of vijay singh to house of vinod kumar under ward no-36.</t>
  </si>
  <si>
    <t>Labour for cleaning the work site before and after work etc.</t>
  </si>
  <si>
    <t>2
5.1.1 J.B.C.D</t>
  </si>
  <si>
    <t xml:space="preserve">3
4/M004 </t>
  </si>
  <si>
    <t>4
5.6.8 J.B.C.D</t>
  </si>
  <si>
    <t>5
J.B.C.D 5.3.1.1</t>
  </si>
  <si>
    <t>6
   J.B.C.D 5.3.17.1</t>
  </si>
  <si>
    <t>Sand Local / Dust(Lead 22 KM)</t>
  </si>
  <si>
    <t>Name of Work :- Construction of Drain under ward no- 42 new gandhi nagar near manoj house and lower partion of ward.</t>
  </si>
  <si>
    <t>1
5.1.1 +5.1.2</t>
  </si>
  <si>
    <t>6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</si>
  <si>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</si>
  <si>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7
5.3.11</t>
  </si>
  <si>
    <t>Renforced cement conrete work in beams, suspended floors, having slopeup to 15' landing, balconies, shelves, chajjas, lintels, bands, plain windowsill ---------do----do-------E/I
1:1.5:3 (1 Cement : 1.5 coarse sand zone(III): 3 graded stone aggregate 20mm nominal size)</t>
  </si>
  <si>
    <t xml:space="preserve"> Sand with lead of 42 km</t>
  </si>
  <si>
    <t>Local Sand with lead of 18 km</t>
  </si>
  <si>
    <t>Stone Boulder with lead of 29 km</t>
  </si>
  <si>
    <t>Stone chips with lead of 15 km</t>
  </si>
  <si>
    <t>Name of Work :- Construction of Boundry wall in masana at kathargonda in ward no 31</t>
  </si>
  <si>
    <t>Particulars of items</t>
  </si>
  <si>
    <t>1.                5.1.1
 + 
5.1.2        JBCD</t>
  </si>
  <si>
    <t>2  5.1.10 JBCD</t>
  </si>
  <si>
    <t>3
5.6.3    JBCD</t>
  </si>
  <si>
    <t xml:space="preserve"> Providing designation 75B one brick  flat soling –do-- --do--</t>
  </si>
  <si>
    <t>4
5.3.1.2 JBCD</t>
  </si>
  <si>
    <t xml:space="preserve">Providing and laying  position cement concrete of specified grade excluding the cost of centering and shuttering - All work up to plinth level
 PCC 1:2:4 </t>
  </si>
  <si>
    <t>5
5.2.6     JBCD</t>
  </si>
  <si>
    <t>Providing designation 75B brick work in C.M(1:6) in foundation and plinth -do-</t>
  </si>
  <si>
    <t>6
5.3.9.1 JBCD</t>
  </si>
  <si>
    <t>Providing and laying in position specified grade of reinforced cement concrete, excluding the cost of centering shuttering, finishing and renforcement-all work up to plinth level
RCC 1:1.5:3</t>
  </si>
  <si>
    <t>7
5.3.10 JBCD</t>
  </si>
  <si>
    <t>Reinforced cement concrete work in wall , inluding attached pilaster, buttresses, plinth and string coarse, fillets,columns,pillars-----do-----do-------E/I
RCC 1:1.5:3</t>
  </si>
  <si>
    <t>8
5.3.9.1 JBCD</t>
  </si>
  <si>
    <t>Providing and laying in position specified grade of reinforced cement concrete, excluding the cost of centering shuttering, finishing and renforcement-all work up to plinth level
RCC 1:1.5:3 
Tie Beam</t>
  </si>
  <si>
    <t>9
5.2.14 JBCD</t>
  </si>
  <si>
    <t>Providing designation 75B brick work in C.M(1:6) in superstructure -do-</t>
  </si>
  <si>
    <t>10
5.5.4
+
5.5.5
(a),(b) JBCD</t>
  </si>
  <si>
    <t>Providing  Tor steel reinforcement of 8mm dia rods bars as per approved design and drawing –do-- --do—TMT Fe 500 (only valid for SAIL and TATA steel,JSPL,Electro steel Ltd and Vizal steel) +Providing  Tor steel reinforcement of 10mm,12mm and 16mm dia  bars as per approved design and drawing –do-- --do—                                                          (i) 8mm dia bar 30%</t>
  </si>
  <si>
    <t>(ii)10mm dia bar 50%</t>
  </si>
  <si>
    <t>(iii) 12mm dia bar 20%</t>
  </si>
  <si>
    <t>11
5.7.2 JBCD</t>
  </si>
  <si>
    <t>Providing 12mm Thick cement plaster(1:4)-do-</t>
  </si>
  <si>
    <t>12
5.8.24 JBCD</t>
  </si>
  <si>
    <t>Providing two coats of snowcem of approved shade and make over coat of cement primer on new surface including preparing the plastered surface smooth with sand paper,scaffolding,curing and taxes all complete as per building specification and direction of E/I</t>
  </si>
  <si>
    <t>13
5.5.30 JBCD</t>
  </si>
  <si>
    <t>Supplying fitting and fixing M.S grill gate with M.S grills made of 20x6mm M.S flats or 16mm M.S square bars fitted on 25x25x6mm M.S Angle frame –do—(when steel is not supplied by the deptt.)</t>
  </si>
  <si>
    <t>14
5.8.43 JBCD</t>
  </si>
  <si>
    <t>providing two coat of painting with ready mixed paint –do--</t>
  </si>
  <si>
    <t>15
5.3.17.1 JBCD</t>
  </si>
  <si>
    <t xml:space="preserve">Centering and shuttering including strutting,propping, etc and removal of form for foundation, footing, bases of column etc </t>
  </si>
  <si>
    <r>
      <t>M</t>
    </r>
    <r>
      <rPr>
        <vertAlign val="superscript"/>
        <sz val="10"/>
        <rFont val="Century"/>
        <family val="1"/>
      </rPr>
      <t>3</t>
    </r>
  </si>
  <si>
    <t>Local Sand (Lead 14 KM)</t>
  </si>
  <si>
    <t>Bricks 08 KM</t>
  </si>
  <si>
    <t>NOS</t>
  </si>
  <si>
    <r>
      <t>Name of Work :</t>
    </r>
    <r>
      <rPr>
        <b/>
        <sz val="11"/>
        <color theme="1"/>
        <rFont val="Kruti Dev 010"/>
      </rPr>
      <t xml:space="preserve">flag ekssM+] dY;k.kiqj jskM ua0&amp;03 esa eq[; iFk ls lksuk vikVZessUV rd fcVqfeul iFk lq/kkj dk;ZA </t>
    </r>
  </si>
  <si>
    <t>SL.NO.</t>
  </si>
  <si>
    <t>ITEMS OF WORK</t>
  </si>
  <si>
    <t xml:space="preserve">Qty. </t>
  </si>
  <si>
    <t>QTY</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</si>
  <si>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</si>
  <si>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</si>
  <si>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</si>
  <si>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1.
JRCD
5.2</t>
  </si>
  <si>
    <t xml:space="preserve"> Providing and applying tack coat with bituminous emulsion using emulsion pressure distributor at the rate of 0.20 Kg. per sqm on the prepared -------------do----------------------- with mechanical broom. </t>
  </si>
  <si>
    <t>Sqm</t>
  </si>
  <si>
    <t>2.
JRCD
5.3 (ii)</t>
  </si>
  <si>
    <t xml:space="preserve">Bitumious Macadam providing and laying bituminous macadam with 100-120 TPH hot mix plant producing an average output of 75 tonnes per hour using crushed aggregates of ------------do---------------- 19mm mominla size. </t>
  </si>
  <si>
    <t>JRCD
5.8 (i)</t>
  </si>
  <si>
    <t xml:space="preserve">Bituminous Concrete proving and laying bituminous concrete with 100-120 TPH batch type hot mix plant producing an average output of 75 tonnes-------------do--------------- for Grading -I 13mm nominal size. </t>
  </si>
  <si>
    <t>4.
JRCD
8.13
(803)</t>
  </si>
  <si>
    <t>Road  Marking with Hot Applied Thermoplastic Compound with Reflectorising Glass Beads on Bituminous Surface ------------do---------------------- the finished surface to be level uniform and free from streaks and holes.</t>
  </si>
  <si>
    <t xml:space="preserve">Carriage of Materials </t>
  </si>
  <si>
    <t>Earth  (01 KM)</t>
  </si>
  <si>
    <r>
      <t>Per M</t>
    </r>
    <r>
      <rPr>
        <b/>
        <vertAlign val="superscript"/>
        <sz val="10"/>
        <rFont val="Times New Roman"/>
        <family val="1"/>
      </rPr>
      <t>3</t>
    </r>
  </si>
  <si>
    <t xml:space="preserve">Total Rs. </t>
  </si>
  <si>
    <t xml:space="preserve">                                                                                                      Executive Engineer 
                                                                                                         Ranchi Municipal Corporation
                                                                                                         Ranchi</t>
  </si>
</sst>
</file>

<file path=xl/styles.xml><?xml version="1.0" encoding="utf-8"?>
<styleSheet xmlns="http://schemas.openxmlformats.org/spreadsheetml/2006/main">
  <numFmts count="3">
    <numFmt numFmtId="164" formatCode="&quot;₹&quot;\ #,##0.00"/>
    <numFmt numFmtId="165" formatCode="0.00000"/>
    <numFmt numFmtId="166" formatCode="0.0000"/>
  </numFmts>
  <fonts count="51">
    <font>
      <sz val="11"/>
      <color theme="1"/>
      <name val="Calibri"/>
      <family val="2"/>
      <scheme val="minor"/>
    </font>
    <font>
      <b/>
      <sz val="16"/>
      <color theme="1"/>
      <name val="Arial"/>
      <family val="2"/>
    </font>
    <font>
      <b/>
      <sz val="14"/>
      <color theme="1"/>
      <name val="Arial"/>
      <family val="2"/>
    </font>
    <font>
      <b/>
      <sz val="12"/>
      <color theme="1"/>
      <name val="Arial"/>
      <family val="2"/>
    </font>
    <font>
      <sz val="12"/>
      <color theme="1"/>
      <name val="Arial"/>
      <family val="2"/>
    </font>
    <font>
      <sz val="12"/>
      <name val="Arial"/>
      <family val="2"/>
    </font>
    <font>
      <b/>
      <sz val="11"/>
      <color theme="1"/>
      <name val="Arial"/>
      <family val="2"/>
    </font>
    <font>
      <b/>
      <sz val="13"/>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b/>
      <sz val="11"/>
      <color theme="1"/>
      <name val="Century"/>
      <family val="1"/>
    </font>
    <font>
      <vertAlign val="superscript"/>
      <sz val="11"/>
      <name val="Century"/>
      <family val="1"/>
    </font>
    <font>
      <b/>
      <sz val="20"/>
      <color theme="1"/>
      <name val="Calibri"/>
      <family val="2"/>
      <scheme val="minor"/>
    </font>
    <font>
      <b/>
      <sz val="16"/>
      <color theme="1"/>
      <name val="Calibri"/>
      <family val="2"/>
      <scheme val="minor"/>
    </font>
    <font>
      <b/>
      <sz val="12"/>
      <color theme="1"/>
      <name val="Century"/>
      <family val="1"/>
    </font>
    <font>
      <sz val="12"/>
      <color theme="1"/>
      <name val="Century"/>
      <family val="1"/>
    </font>
    <font>
      <b/>
      <vertAlign val="superscript"/>
      <sz val="12"/>
      <color theme="1"/>
      <name val="Century"/>
      <family val="1"/>
    </font>
    <font>
      <b/>
      <u/>
      <sz val="12"/>
      <color theme="1"/>
      <name val="Century"/>
      <family val="1"/>
    </font>
    <font>
      <b/>
      <sz val="16"/>
      <color theme="1"/>
      <name val="Century"/>
      <family val="1"/>
    </font>
    <font>
      <b/>
      <sz val="14"/>
      <color theme="1"/>
      <name val="Century"/>
      <family val="1"/>
    </font>
    <font>
      <sz val="8"/>
      <color theme="1"/>
      <name val="Century"/>
      <family val="1"/>
    </font>
    <font>
      <b/>
      <sz val="18"/>
      <color theme="1"/>
      <name val="Century"/>
      <family val="1"/>
    </font>
    <font>
      <b/>
      <sz val="10"/>
      <color theme="1"/>
      <name val="Century"/>
      <family val="1"/>
    </font>
    <font>
      <b/>
      <sz val="9"/>
      <color theme="1"/>
      <name val="Century"/>
      <family val="1"/>
    </font>
    <font>
      <b/>
      <sz val="11"/>
      <name val="Century"/>
      <family val="1"/>
    </font>
    <font>
      <b/>
      <vertAlign val="superscript"/>
      <sz val="11"/>
      <name val="Century"/>
      <family val="1"/>
    </font>
    <font>
      <sz val="10"/>
      <color theme="1"/>
      <name val="Century"/>
      <family val="1"/>
    </font>
    <font>
      <sz val="11"/>
      <color theme="1"/>
      <name val="Century"/>
      <family val="1"/>
    </font>
    <font>
      <sz val="9"/>
      <color theme="1"/>
      <name val="Calibri"/>
      <family val="2"/>
      <scheme val="minor"/>
    </font>
    <font>
      <sz val="18"/>
      <color theme="1"/>
      <name val="Calibri"/>
      <family val="2"/>
      <scheme val="minor"/>
    </font>
    <font>
      <b/>
      <sz val="10"/>
      <name val="Times New Roman"/>
      <family val="1"/>
    </font>
    <font>
      <sz val="10"/>
      <name val="Century"/>
      <family val="1"/>
    </font>
    <font>
      <vertAlign val="superscript"/>
      <sz val="10"/>
      <name val="Century"/>
      <family val="1"/>
    </font>
    <font>
      <b/>
      <sz val="12"/>
      <color theme="1"/>
      <name val="Calibri"/>
      <family val="2"/>
    </font>
    <font>
      <sz val="9"/>
      <name val="Century"/>
      <family val="1"/>
    </font>
    <font>
      <sz val="10"/>
      <color theme="1"/>
      <name val="Arial"/>
      <family val="2"/>
    </font>
    <font>
      <sz val="11"/>
      <color rgb="FFFF0000"/>
      <name val="Calibri"/>
      <family val="2"/>
      <scheme val="minor"/>
    </font>
    <font>
      <b/>
      <sz val="11"/>
      <color theme="1"/>
      <name val="Times New Roman"/>
      <family val="1"/>
    </font>
    <font>
      <b/>
      <sz val="11"/>
      <color theme="1"/>
      <name val="Kruti Dev 010"/>
    </font>
    <font>
      <sz val="9"/>
      <color theme="1"/>
      <name val="Times New Roman"/>
      <family val="1"/>
    </font>
    <font>
      <sz val="9"/>
      <color rgb="FFFF0000"/>
      <name val="Times New Roman"/>
      <family val="1"/>
    </font>
    <font>
      <b/>
      <sz val="8.5"/>
      <name val="Times New Roman"/>
      <family val="1"/>
    </font>
    <font>
      <b/>
      <sz val="10"/>
      <color theme="1"/>
      <name val="Times New Roman"/>
      <family val="1"/>
    </font>
    <font>
      <sz val="10"/>
      <color theme="1"/>
      <name val="Times New Roman"/>
      <family val="1"/>
    </font>
    <font>
      <b/>
      <sz val="8.5"/>
      <color rgb="FFFF0000"/>
      <name val="Times New Roman"/>
      <family val="1"/>
    </font>
    <font>
      <b/>
      <sz val="9"/>
      <name val="Times New Roman"/>
      <family val="1"/>
    </font>
    <font>
      <b/>
      <sz val="14"/>
      <name val="Times New Roman"/>
      <family val="1"/>
    </font>
    <font>
      <b/>
      <vertAlign val="superscript"/>
      <sz val="10"/>
      <name val="Times New Roman"/>
      <family val="1"/>
    </font>
    <font>
      <b/>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A6A6A6"/>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0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64" fontId="3" fillId="0" borderId="4" xfId="0" applyNumberFormat="1" applyFont="1" applyBorder="1" applyAlignment="1">
      <alignment horizontal="center" vertical="center" wrapText="1"/>
    </xf>
    <xf numFmtId="0" fontId="4" fillId="0" borderId="4" xfId="0" applyFont="1" applyBorder="1" applyAlignment="1">
      <alignment horizontal="justify" vertical="top" wrapText="1"/>
    </xf>
    <xf numFmtId="2" fontId="3" fillId="0" borderId="4" xfId="0" applyNumberFormat="1" applyFont="1" applyBorder="1" applyAlignment="1">
      <alignment horizontal="center" vertical="center"/>
    </xf>
    <xf numFmtId="2" fontId="4" fillId="0" borderId="4"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5" fillId="0" borderId="4" xfId="0" applyFont="1" applyBorder="1" applyAlignment="1" applyProtection="1">
      <alignment horizontal="justify" vertical="top"/>
      <protection locked="0"/>
    </xf>
    <xf numFmtId="0" fontId="4" fillId="0" borderId="4" xfId="0"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4" xfId="0" applyFont="1" applyBorder="1" applyAlignment="1">
      <alignment horizontal="justify" vertical="center" wrapText="1"/>
    </xf>
    <xf numFmtId="2" fontId="4" fillId="0" borderId="4" xfId="0" applyNumberFormat="1" applyFont="1" applyBorder="1" applyAlignment="1">
      <alignment horizontal="center"/>
    </xf>
    <xf numFmtId="2" fontId="4" fillId="0" borderId="4" xfId="0" applyNumberFormat="1" applyFont="1" applyBorder="1" applyAlignment="1">
      <alignment horizontal="right"/>
    </xf>
    <xf numFmtId="0" fontId="6"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2" fontId="3" fillId="0" borderId="4" xfId="0" applyNumberFormat="1" applyFont="1" applyBorder="1" applyAlignment="1">
      <alignment horizontal="justify" vertical="center" wrapText="1"/>
    </xf>
    <xf numFmtId="0" fontId="3" fillId="0" borderId="4" xfId="0" applyFont="1" applyBorder="1"/>
    <xf numFmtId="164" fontId="7" fillId="0" borderId="4" xfId="0" applyNumberFormat="1" applyFont="1" applyBorder="1" applyAlignment="1">
      <alignment horizontal="center" vertical="center"/>
    </xf>
    <xf numFmtId="0" fontId="8" fillId="0" borderId="0" xfId="0" applyFont="1"/>
    <xf numFmtId="0" fontId="9" fillId="0" borderId="0" xfId="0" applyFont="1" applyAlignment="1">
      <alignment horizontal="left" vertical="top"/>
    </xf>
    <xf numFmtId="164" fontId="10" fillId="0" borderId="0" xfId="0" applyNumberFormat="1" applyFont="1" applyAlignment="1">
      <alignment horizontal="center" vertical="center"/>
    </xf>
    <xf numFmtId="0" fontId="0" fillId="0" borderId="0" xfId="0" applyAlignment="1">
      <alignment horizontal="center" vertical="center"/>
    </xf>
    <xf numFmtId="164" fontId="0" fillId="0" borderId="0" xfId="0" applyNumberFormat="1"/>
    <xf numFmtId="0" fontId="10" fillId="0" borderId="0" xfId="0" applyFont="1" applyAlignment="1">
      <alignment horizontal="left" vertical="center"/>
    </xf>
    <xf numFmtId="0" fontId="10" fillId="0" borderId="0" xfId="0" applyFont="1" applyAlignment="1">
      <alignment horizontal="center"/>
    </xf>
    <xf numFmtId="0" fontId="11" fillId="0" borderId="0" xfId="0" applyFont="1" applyAlignment="1">
      <alignment horizontal="center" vertical="center"/>
    </xf>
    <xf numFmtId="0" fontId="12" fillId="0" borderId="4" xfId="0" applyFont="1" applyBorder="1" applyAlignment="1">
      <alignment horizontal="center" vertical="center" wrapText="1"/>
    </xf>
    <xf numFmtId="2" fontId="11" fillId="0" borderId="4"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1" fontId="11" fillId="0" borderId="0" xfId="0" applyNumberFormat="1" applyFont="1" applyAlignment="1">
      <alignment horizontal="center" vertical="center"/>
    </xf>
    <xf numFmtId="0" fontId="11" fillId="0" borderId="0" xfId="0" applyFont="1" applyAlignment="1">
      <alignment horizontal="center" vertical="center" wrapText="1"/>
    </xf>
    <xf numFmtId="1" fontId="11" fillId="0" borderId="0" xfId="0" applyNumberFormat="1" applyFont="1" applyAlignment="1">
      <alignment horizontal="center" vertical="center" wrapText="1"/>
    </xf>
    <xf numFmtId="2" fontId="11" fillId="0" borderId="0" xfId="0" applyNumberFormat="1" applyFont="1" applyAlignment="1">
      <alignment horizontal="center" vertical="center"/>
    </xf>
    <xf numFmtId="0" fontId="9" fillId="0" borderId="0" xfId="0" applyFont="1"/>
    <xf numFmtId="0" fontId="8" fillId="2" borderId="4"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4" xfId="0" applyFont="1" applyBorder="1" applyAlignment="1">
      <alignment horizontal="center" vertical="center" wrapText="1"/>
    </xf>
    <xf numFmtId="2" fontId="16" fillId="0" borderId="4" xfId="0" applyNumberFormat="1" applyFont="1" applyBorder="1" applyAlignment="1">
      <alignment horizontal="center" vertical="center"/>
    </xf>
    <xf numFmtId="0" fontId="17" fillId="0" borderId="0" xfId="0" applyFont="1" applyAlignment="1"/>
    <xf numFmtId="0" fontId="16" fillId="0" borderId="4" xfId="0" applyFont="1" applyBorder="1" applyAlignment="1">
      <alignment horizontal="left" vertical="top" wrapText="1"/>
    </xf>
    <xf numFmtId="2" fontId="16" fillId="0" borderId="4" xfId="0" applyNumberFormat="1" applyFont="1" applyBorder="1" applyAlignment="1">
      <alignment horizontal="center" vertical="center" wrapText="1"/>
    </xf>
    <xf numFmtId="0" fontId="17" fillId="0" borderId="0" xfId="0" applyFont="1"/>
    <xf numFmtId="0" fontId="17" fillId="0" borderId="0" xfId="0" applyFont="1" applyAlignment="1">
      <alignment horizontal="center"/>
    </xf>
    <xf numFmtId="0" fontId="16" fillId="0" borderId="4" xfId="0" applyFont="1" applyBorder="1" applyAlignment="1">
      <alignment horizontal="center" vertical="top" wrapText="1"/>
    </xf>
    <xf numFmtId="165" fontId="16" fillId="0" borderId="4" xfId="0" applyNumberFormat="1" applyFont="1" applyBorder="1" applyAlignment="1">
      <alignment horizontal="center" vertical="center" wrapText="1"/>
    </xf>
    <xf numFmtId="166" fontId="16" fillId="0" borderId="4" xfId="0" applyNumberFormat="1" applyFont="1" applyBorder="1" applyAlignment="1">
      <alignment horizontal="center" vertical="center" wrapText="1"/>
    </xf>
    <xf numFmtId="0" fontId="19" fillId="0" borderId="4" xfId="0" applyFont="1" applyBorder="1" applyAlignment="1">
      <alignment horizontal="left" vertical="top" wrapText="1"/>
    </xf>
    <xf numFmtId="2" fontId="16" fillId="0" borderId="4" xfId="0" applyNumberFormat="1" applyFont="1" applyBorder="1" applyAlignment="1">
      <alignment horizontal="center" wrapText="1"/>
    </xf>
    <xf numFmtId="0" fontId="16" fillId="0" borderId="4" xfId="0" applyFont="1" applyBorder="1" applyAlignment="1">
      <alignment horizontal="left" vertical="top"/>
    </xf>
    <xf numFmtId="2" fontId="16" fillId="0" borderId="4" xfId="0" applyNumberFormat="1" applyFont="1" applyBorder="1" applyAlignment="1">
      <alignment horizontal="left" vertical="top"/>
    </xf>
    <xf numFmtId="0" fontId="16" fillId="0" borderId="0" xfId="0" applyFont="1" applyBorder="1" applyAlignment="1">
      <alignment horizontal="center" vertical="center" wrapText="1"/>
    </xf>
    <xf numFmtId="0" fontId="17" fillId="0" borderId="0" xfId="0" applyFont="1" applyBorder="1"/>
    <xf numFmtId="2" fontId="20" fillId="0" borderId="4" xfId="0" applyNumberFormat="1" applyFont="1" applyBorder="1" applyAlignment="1">
      <alignment horizontal="center" vertical="center" wrapText="1"/>
    </xf>
    <xf numFmtId="0" fontId="16" fillId="0" borderId="0" xfId="0" applyFont="1" applyBorder="1" applyAlignment="1">
      <alignment horizontal="center" vertical="top" wrapText="1"/>
    </xf>
    <xf numFmtId="2" fontId="20" fillId="0" borderId="4" xfId="0" applyNumberFormat="1" applyFont="1" applyBorder="1" applyAlignment="1">
      <alignment horizontal="center" vertical="center"/>
    </xf>
    <xf numFmtId="0" fontId="0" fillId="0" borderId="0" xfId="0" applyAlignment="1">
      <alignment vertical="center"/>
    </xf>
    <xf numFmtId="0" fontId="0" fillId="0" borderId="0" xfId="0" applyAlignment="1">
      <alignment vertical="top"/>
    </xf>
    <xf numFmtId="0" fontId="11" fillId="0" borderId="0" xfId="0" applyFont="1" applyAlignment="1">
      <alignment horizontal="center"/>
    </xf>
    <xf numFmtId="2" fontId="21" fillId="0" borderId="4" xfId="0" applyNumberFormat="1" applyFont="1" applyBorder="1" applyAlignment="1">
      <alignment horizontal="center" vertical="center" wrapText="1"/>
    </xf>
    <xf numFmtId="0" fontId="22" fillId="0" borderId="4" xfId="0" applyFont="1" applyBorder="1"/>
    <xf numFmtId="0" fontId="24"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 xfId="0" applyFont="1" applyBorder="1" applyAlignment="1">
      <alignment horizontal="left" vertical="top" wrapText="1"/>
    </xf>
    <xf numFmtId="2" fontId="12" fillId="0" borderId="4" xfId="0" applyNumberFormat="1" applyFont="1" applyBorder="1" applyAlignment="1">
      <alignment horizontal="center" vertical="center"/>
    </xf>
    <xf numFmtId="0" fontId="26" fillId="0" borderId="4" xfId="0" applyFont="1" applyBorder="1" applyAlignment="1">
      <alignment horizontal="center" vertical="center"/>
    </xf>
    <xf numFmtId="0" fontId="12" fillId="0" borderId="4" xfId="0" applyFont="1" applyBorder="1" applyAlignment="1">
      <alignment horizontal="center" vertical="center"/>
    </xf>
    <xf numFmtId="0" fontId="24" fillId="0" borderId="4" xfId="0" applyFont="1" applyBorder="1" applyAlignment="1">
      <alignment horizontal="left" vertical="top" wrapText="1"/>
    </xf>
    <xf numFmtId="2" fontId="12" fillId="0" borderId="4" xfId="0" applyNumberFormat="1" applyFont="1" applyBorder="1" applyAlignment="1">
      <alignment horizontal="center" vertical="center" wrapText="1"/>
    </xf>
    <xf numFmtId="0" fontId="24" fillId="0" borderId="4" xfId="0" applyFont="1" applyBorder="1" applyAlignment="1">
      <alignment horizontal="center" vertical="top" wrapText="1"/>
    </xf>
    <xf numFmtId="0" fontId="12" fillId="0" borderId="4" xfId="0" applyFont="1" applyBorder="1" applyAlignment="1">
      <alignment horizontal="center" vertical="top" wrapText="1"/>
    </xf>
    <xf numFmtId="2" fontId="11" fillId="0" borderId="4" xfId="0" applyNumberFormat="1" applyFont="1" applyBorder="1" applyAlignment="1">
      <alignment horizontal="center"/>
    </xf>
    <xf numFmtId="0" fontId="28" fillId="0" borderId="4" xfId="0" applyFont="1" applyFill="1" applyBorder="1" applyAlignment="1">
      <alignment horizontal="center" vertical="top" wrapText="1"/>
    </xf>
    <xf numFmtId="0" fontId="28" fillId="0" borderId="4" xfId="0" applyFont="1" applyBorder="1" applyAlignment="1">
      <alignment horizontal="center" vertical="top" wrapText="1"/>
    </xf>
    <xf numFmtId="0" fontId="28" fillId="0" borderId="4" xfId="0" applyFont="1" applyBorder="1" applyAlignment="1">
      <alignment horizontal="center" wrapText="1"/>
    </xf>
    <xf numFmtId="0" fontId="29" fillId="0" borderId="4" xfId="0" applyFont="1" applyBorder="1" applyAlignment="1">
      <alignment horizontal="center" wrapText="1"/>
    </xf>
    <xf numFmtId="0" fontId="12" fillId="0" borderId="4" xfId="0" applyFont="1" applyBorder="1" applyAlignment="1">
      <alignment horizontal="center" wrapText="1"/>
    </xf>
    <xf numFmtId="2" fontId="12" fillId="0" borderId="4" xfId="0" applyNumberFormat="1" applyFont="1" applyBorder="1" applyAlignment="1">
      <alignment horizontal="center"/>
    </xf>
    <xf numFmtId="0" fontId="24" fillId="0" borderId="1" xfId="0" applyFont="1" applyBorder="1" applyAlignment="1">
      <alignment horizontal="center" wrapText="1"/>
    </xf>
    <xf numFmtId="0" fontId="24" fillId="0" borderId="2" xfId="0" applyFont="1" applyBorder="1" applyAlignment="1">
      <alignment horizontal="center" wrapText="1"/>
    </xf>
    <xf numFmtId="2" fontId="16" fillId="0" borderId="4" xfId="0" applyNumberFormat="1" applyFont="1" applyBorder="1" applyAlignment="1">
      <alignment horizontal="center"/>
    </xf>
    <xf numFmtId="2" fontId="21" fillId="0" borderId="4" xfId="0" applyNumberFormat="1" applyFont="1" applyBorder="1" applyAlignment="1">
      <alignment horizontal="center" vertical="center"/>
    </xf>
    <xf numFmtId="0" fontId="30" fillId="0" borderId="0" xfId="0" applyFont="1"/>
    <xf numFmtId="0" fontId="30" fillId="0" borderId="0" xfId="0" applyFont="1" applyAlignment="1">
      <alignment horizontal="center"/>
    </xf>
    <xf numFmtId="0" fontId="32" fillId="0" borderId="4" xfId="0" applyFont="1" applyBorder="1" applyAlignment="1">
      <alignment horizontal="center" vertical="center" wrapText="1"/>
    </xf>
    <xf numFmtId="0" fontId="23" fillId="0" borderId="1" xfId="0" applyFont="1" applyBorder="1" applyAlignment="1">
      <alignment horizontal="center" vertical="center"/>
    </xf>
    <xf numFmtId="0" fontId="28" fillId="0" borderId="4" xfId="0" applyFont="1" applyBorder="1" applyAlignment="1">
      <alignment vertical="top" wrapText="1"/>
    </xf>
    <xf numFmtId="0" fontId="28" fillId="0" borderId="4" xfId="0" applyFont="1" applyBorder="1" applyAlignment="1">
      <alignment horizontal="left" vertical="top" wrapText="1"/>
    </xf>
    <xf numFmtId="0" fontId="28" fillId="0" borderId="4" xfId="0" applyFont="1" applyBorder="1" applyAlignment="1">
      <alignment horizontal="center" vertical="center" wrapText="1"/>
    </xf>
    <xf numFmtId="2" fontId="24" fillId="0" borderId="4" xfId="0" applyNumberFormat="1" applyFont="1" applyBorder="1" applyAlignment="1">
      <alignment horizontal="center" vertical="top" wrapText="1"/>
    </xf>
    <xf numFmtId="2" fontId="24" fillId="0" borderId="4" xfId="0" applyNumberFormat="1" applyFont="1" applyBorder="1" applyAlignment="1">
      <alignment horizontal="center" vertical="center" wrapText="1"/>
    </xf>
    <xf numFmtId="0" fontId="33" fillId="0" borderId="4" xfId="0" applyFont="1" applyBorder="1" applyAlignment="1">
      <alignment horizontal="center" vertical="center"/>
    </xf>
    <xf numFmtId="2" fontId="35" fillId="0" borderId="4" xfId="0" applyNumberFormat="1" applyFont="1" applyBorder="1" applyAlignment="1">
      <alignment horizontal="center" wrapText="1"/>
    </xf>
    <xf numFmtId="0" fontId="36" fillId="0" borderId="4" xfId="0" applyFont="1" applyBorder="1" applyAlignment="1">
      <alignment horizontal="center" vertical="center"/>
    </xf>
    <xf numFmtId="0" fontId="16" fillId="0" borderId="4" xfId="0" applyFont="1" applyBorder="1" applyAlignment="1">
      <alignment horizontal="center" vertical="center" wrapText="1"/>
    </xf>
    <xf numFmtId="0" fontId="17" fillId="0" borderId="4" xfId="0" applyFont="1" applyBorder="1"/>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6"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14" fillId="0" borderId="5" xfId="0" applyFont="1" applyBorder="1" applyAlignment="1">
      <alignment horizontal="center" vertical="center"/>
    </xf>
    <xf numFmtId="0" fontId="15" fillId="0" borderId="2" xfId="0" applyFont="1" applyBorder="1" applyAlignment="1">
      <alignment horizontal="center" vertical="center"/>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20"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1" fillId="0" borderId="4" xfId="0" applyFont="1" applyBorder="1" applyAlignment="1">
      <alignment horizontal="left" vertical="top"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4" fillId="0" borderId="2" xfId="0" applyFont="1" applyBorder="1" applyAlignment="1">
      <alignment horizontal="right" vertical="top"/>
    </xf>
    <xf numFmtId="0" fontId="4" fillId="0" borderId="3" xfId="0" applyFont="1" applyBorder="1" applyAlignment="1">
      <alignment horizontal="righ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7" fillId="0" borderId="1" xfId="0" applyFont="1" applyBorder="1" applyAlignment="1">
      <alignment horizontal="left" vertical="top" wrapText="1"/>
    </xf>
    <xf numFmtId="0" fontId="37" fillId="0" borderId="2" xfId="0" applyFont="1" applyBorder="1" applyAlignment="1">
      <alignment horizontal="left" vertical="top" wrapText="1"/>
    </xf>
    <xf numFmtId="0" fontId="37" fillId="0" borderId="3" xfId="0" applyFont="1" applyBorder="1" applyAlignment="1">
      <alignment horizontal="left" vertical="top" wrapText="1"/>
    </xf>
    <xf numFmtId="0" fontId="4" fillId="0" borderId="1" xfId="0" applyFont="1" applyBorder="1" applyAlignment="1">
      <alignment horizontal="right" vertical="top"/>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5" fillId="0" borderId="1" xfId="0" applyFont="1" applyBorder="1" applyAlignment="1">
      <alignment horizontal="right"/>
    </xf>
    <xf numFmtId="0" fontId="25" fillId="0" borderId="2" xfId="0" applyFont="1" applyBorder="1" applyAlignment="1">
      <alignment horizontal="right"/>
    </xf>
    <xf numFmtId="0" fontId="25" fillId="0" borderId="3" xfId="0" applyFont="1" applyBorder="1" applyAlignment="1">
      <alignment horizontal="right"/>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31" fillId="0" borderId="0" xfId="0" applyFont="1"/>
    <xf numFmtId="0" fontId="23" fillId="0" borderId="4" xfId="0" applyFont="1" applyBorder="1" applyAlignment="1">
      <alignment horizontal="center" vertical="center"/>
    </xf>
    <xf numFmtId="0" fontId="20" fillId="0" borderId="1" xfId="0" applyFont="1" applyBorder="1" applyAlignment="1">
      <alignment horizontal="center" vertical="center"/>
    </xf>
    <xf numFmtId="0" fontId="24" fillId="0" borderId="1" xfId="0" applyFont="1" applyBorder="1" applyAlignment="1">
      <alignment horizontal="right" wrapText="1"/>
    </xf>
    <xf numFmtId="0" fontId="24" fillId="0" borderId="2" xfId="0" applyFont="1" applyBorder="1" applyAlignment="1">
      <alignment horizontal="right" wrapText="1"/>
    </xf>
    <xf numFmtId="0" fontId="24" fillId="0" borderId="3" xfId="0" applyFont="1" applyBorder="1" applyAlignment="1">
      <alignment horizontal="right" wrapText="1"/>
    </xf>
    <xf numFmtId="0" fontId="10" fillId="0" borderId="6" xfId="0" applyFont="1" applyBorder="1" applyAlignment="1">
      <alignment horizontal="center" vertical="top"/>
    </xf>
    <xf numFmtId="0" fontId="10" fillId="0" borderId="0" xfId="0" applyFont="1" applyBorder="1" applyAlignment="1">
      <alignment horizontal="center" vertical="top"/>
    </xf>
    <xf numFmtId="0" fontId="10" fillId="0" borderId="0" xfId="0" applyFont="1" applyBorder="1" applyAlignment="1">
      <alignment vertical="top"/>
    </xf>
    <xf numFmtId="0" fontId="10" fillId="0" borderId="7" xfId="0" applyFont="1" applyBorder="1" applyAlignment="1">
      <alignment horizontal="center" vertical="top"/>
    </xf>
    <xf numFmtId="0" fontId="10" fillId="0" borderId="5" xfId="0" applyFont="1" applyBorder="1" applyAlignment="1">
      <alignment horizontal="center" vertical="top"/>
    </xf>
    <xf numFmtId="0" fontId="39" fillId="0" borderId="0" xfId="0" applyFont="1" applyBorder="1" applyAlignment="1">
      <alignment vertical="top" wrapText="1"/>
    </xf>
    <xf numFmtId="0" fontId="41" fillId="3" borderId="4" xfId="0" applyFont="1" applyFill="1" applyBorder="1" applyAlignment="1">
      <alignment horizontal="center" vertical="top" wrapText="1"/>
    </xf>
    <xf numFmtId="0" fontId="42" fillId="4" borderId="4" xfId="0" applyFont="1" applyFill="1" applyBorder="1" applyAlignment="1">
      <alignment horizontal="center" vertical="top" wrapText="1"/>
    </xf>
    <xf numFmtId="2" fontId="42" fillId="4" borderId="4" xfId="0" applyNumberFormat="1" applyFont="1" applyFill="1" applyBorder="1" applyAlignment="1">
      <alignment horizontal="center" vertical="top" wrapText="1"/>
    </xf>
    <xf numFmtId="0" fontId="42" fillId="5" borderId="4" xfId="0" applyFont="1" applyFill="1" applyBorder="1" applyAlignment="1">
      <alignment horizontal="center" vertical="top" wrapText="1"/>
    </xf>
    <xf numFmtId="2" fontId="41" fillId="3" borderId="4" xfId="0" applyNumberFormat="1" applyFont="1" applyFill="1" applyBorder="1" applyAlignment="1">
      <alignment horizontal="left" vertical="center" wrapText="1" indent="2"/>
    </xf>
    <xf numFmtId="0" fontId="43" fillId="4" borderId="4" xfId="0" applyFont="1" applyFill="1" applyBorder="1" applyAlignment="1">
      <alignment horizontal="center" vertical="center" wrapText="1"/>
    </xf>
    <xf numFmtId="0" fontId="32" fillId="4" borderId="4" xfId="0" applyFont="1" applyFill="1" applyBorder="1" applyAlignment="1">
      <alignment horizontal="justify" vertical="top" wrapText="1"/>
    </xf>
    <xf numFmtId="2" fontId="44" fillId="4" borderId="4" xfId="0" applyNumberFormat="1"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4" xfId="0" applyFont="1" applyFill="1" applyBorder="1" applyAlignment="1">
      <alignment horizontal="left" vertical="center" wrapText="1" indent="2"/>
    </xf>
    <xf numFmtId="2" fontId="45" fillId="4" borderId="4" xfId="0" applyNumberFormat="1" applyFont="1" applyFill="1" applyBorder="1" applyAlignment="1">
      <alignment horizontal="center" vertical="center" wrapText="1"/>
    </xf>
    <xf numFmtId="0" fontId="42" fillId="4" borderId="4" xfId="0" applyFont="1" applyFill="1" applyBorder="1" applyAlignment="1">
      <alignment horizontal="center" vertical="center" wrapText="1"/>
    </xf>
    <xf numFmtId="2" fontId="42" fillId="4" borderId="4" xfId="0" applyNumberFormat="1" applyFont="1" applyFill="1" applyBorder="1" applyAlignment="1">
      <alignment horizontal="center" vertical="center" wrapText="1"/>
    </xf>
    <xf numFmtId="0" fontId="41" fillId="4" borderId="4" xfId="0" applyFont="1" applyFill="1" applyBorder="1" applyAlignment="1">
      <alignment horizontal="center" vertical="center" wrapText="1"/>
    </xf>
    <xf numFmtId="2" fontId="41" fillId="4" borderId="4" xfId="0" applyNumberFormat="1" applyFont="1" applyFill="1" applyBorder="1" applyAlignment="1">
      <alignment horizontal="center" vertical="center" wrapText="1"/>
    </xf>
    <xf numFmtId="0" fontId="0" fillId="4" borderId="0" xfId="0" applyFill="1" applyAlignment="1">
      <alignment horizontal="center" vertical="center"/>
    </xf>
    <xf numFmtId="0" fontId="0" fillId="4" borderId="0" xfId="0" applyFill="1"/>
    <xf numFmtId="0" fontId="43" fillId="0" borderId="4" xfId="0" applyFont="1" applyBorder="1" applyAlignment="1">
      <alignment horizontal="center" vertical="center" wrapText="1"/>
    </xf>
    <xf numFmtId="0" fontId="32" fillId="0" borderId="4" xfId="0" applyFont="1" applyBorder="1" applyAlignment="1">
      <alignment horizontal="justify" vertical="top" wrapText="1"/>
    </xf>
    <xf numFmtId="0" fontId="46" fillId="4" borderId="4" xfId="0" applyFont="1" applyFill="1" applyBorder="1" applyAlignment="1">
      <alignment horizontal="center" vertical="center" wrapText="1"/>
    </xf>
    <xf numFmtId="2" fontId="46" fillId="4" borderId="4" xfId="0" applyNumberFormat="1" applyFont="1" applyFill="1" applyBorder="1" applyAlignment="1">
      <alignment horizontal="center" vertical="center" wrapText="1"/>
    </xf>
    <xf numFmtId="0" fontId="46" fillId="5" borderId="4" xfId="0" applyFont="1" applyFill="1" applyBorder="1" applyAlignment="1">
      <alignment horizontal="center" vertical="center" wrapText="1"/>
    </xf>
    <xf numFmtId="0" fontId="47" fillId="0" borderId="4" xfId="0" applyFont="1" applyBorder="1" applyAlignment="1">
      <alignment horizontal="center" vertical="center" wrapText="1"/>
    </xf>
    <xf numFmtId="2" fontId="32" fillId="0" borderId="4" xfId="0" applyNumberFormat="1" applyFont="1" applyBorder="1" applyAlignment="1">
      <alignment horizontal="left" vertical="center" wrapText="1" indent="2"/>
    </xf>
    <xf numFmtId="0" fontId="48" fillId="0" borderId="4" xfId="0" applyFont="1" applyBorder="1" applyAlignment="1">
      <alignment horizontal="justify" vertical="top" wrapText="1"/>
    </xf>
    <xf numFmtId="2" fontId="32" fillId="0" borderId="4" xfId="0" applyNumberFormat="1" applyFont="1" applyBorder="1" applyAlignment="1">
      <alignment horizontal="center" vertical="center" wrapText="1"/>
    </xf>
    <xf numFmtId="0" fontId="0" fillId="0" borderId="4" xfId="0" applyBorder="1"/>
    <xf numFmtId="2" fontId="32" fillId="0" borderId="8" xfId="0" applyNumberFormat="1" applyFont="1" applyBorder="1" applyAlignment="1">
      <alignment horizontal="center" vertical="center" wrapText="1"/>
    </xf>
    <xf numFmtId="2" fontId="32" fillId="0" borderId="9" xfId="0" applyNumberFormat="1" applyFont="1" applyFill="1" applyBorder="1" applyAlignment="1">
      <alignment horizontal="left" vertical="center" wrapText="1" indent="2"/>
    </xf>
    <xf numFmtId="0" fontId="0" fillId="0" borderId="4" xfId="0" applyBorder="1" applyAlignment="1">
      <alignment horizontal="center"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2" fontId="11" fillId="0" borderId="4" xfId="0" applyNumberFormat="1" applyFont="1"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horizontal="right" vertical="center"/>
    </xf>
    <xf numFmtId="2" fontId="11" fillId="0" borderId="0" xfId="0" applyNumberFormat="1" applyFont="1" applyBorder="1" applyAlignment="1">
      <alignment horizontal="center" vertical="center"/>
    </xf>
    <xf numFmtId="0" fontId="50" fillId="0" borderId="0" xfId="0" applyFont="1" applyBorder="1" applyAlignment="1">
      <alignment horizontal="center" vertical="center" wrapText="1"/>
    </xf>
    <xf numFmtId="0" fontId="38" fillId="4" borderId="0" xfId="0" applyFont="1" applyFill="1"/>
    <xf numFmtId="2" fontId="38" fillId="4" borderId="0" xfId="0" applyNumberFormat="1" applyFont="1" applyFill="1"/>
    <xf numFmtId="0" fontId="38" fillId="5" borderId="0" xfId="0" applyFont="1" applyFill="1"/>
    <xf numFmtId="2" fontId="0" fillId="0" borderId="0" xfId="0" applyNumberFormat="1" applyAlignment="1">
      <alignment horizontal="left" vertical="center" indent="2"/>
    </xf>
    <xf numFmtId="0" fontId="39" fillId="0" borderId="1" xfId="0" applyFont="1" applyBorder="1" applyAlignment="1">
      <alignment horizontal="left"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WARD-24\PCC%20ROAD\(1)%20PCC%20SEMAR%20TOLI%20ABHAY%20KUJUR-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PENDRA%20JE\BOUNDRY%20WALL%20wadr%20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ard%2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SEMAR TOLI ABHAY KUJUR HOUSE TO VIKASH PANDIT HOUSE UNDER WARD NO-24</v>
          </cell>
        </row>
        <row r="4">
          <cell r="A4">
            <v>1</v>
          </cell>
          <cell r="B4" t="str">
            <v>Labour for site clearence before and after the work etc.</v>
          </cell>
          <cell r="G4">
            <v>5</v>
          </cell>
          <cell r="H4" t="str">
            <v>Nos.</v>
          </cell>
          <cell r="I4">
            <v>326.85000000000002</v>
          </cell>
        </row>
        <row r="5">
          <cell r="A5" t="str">
            <v>2       5.1.1</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E/I.(vide classification of soil item-B)                                                                                </v>
          </cell>
        </row>
        <row r="8">
          <cell r="G8">
            <v>104.36</v>
          </cell>
          <cell r="I8">
            <v>151.82</v>
          </cell>
        </row>
        <row r="9">
          <cell r="A9" t="str">
            <v>3.       5.1.10</v>
          </cell>
          <cell r="B9"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12">
          <cell r="G12">
            <v>38.94</v>
          </cell>
          <cell r="I12">
            <v>589.51</v>
          </cell>
        </row>
        <row r="13">
          <cell r="A13" t="str">
            <v>4.        5.6.8</v>
          </cell>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65.42</v>
          </cell>
          <cell r="I16">
            <v>1756.4</v>
          </cell>
        </row>
        <row r="17">
          <cell r="A17" t="str">
            <v>5.     5.3.1.1</v>
          </cell>
          <cell r="B17" t="str">
            <v xml:space="preserve">Providing and laying in position concrete of specified grade excluding the cost of centering and shuttering- All work upto plinth level : 1:1½:3 (1 cemet : 1½ coarse sand (zone-iii) : 3 graded stone aggregate 20mm nominal size )  </v>
          </cell>
        </row>
        <row r="20">
          <cell r="G20">
            <v>77.88</v>
          </cell>
          <cell r="I20">
            <v>4961.7299999999996</v>
          </cell>
        </row>
        <row r="21">
          <cell r="A21" t="str">
            <v>6               5.3.17.1</v>
          </cell>
          <cell r="B21" t="str">
            <v>Centering and shuttering including strutting, propping etc. and removal of from for Foundations,footings, bases of columns, etc. for mass concrete.</v>
          </cell>
        </row>
        <row r="24">
          <cell r="G24">
            <v>51.12</v>
          </cell>
          <cell r="I24">
            <v>194.5</v>
          </cell>
        </row>
        <row r="25">
          <cell r="A25">
            <v>7</v>
          </cell>
          <cell r="B25" t="str">
            <v>CARRIAGE OF MATERIALS</v>
          </cell>
        </row>
        <row r="26">
          <cell r="A26" t="str">
            <v>(i)</v>
          </cell>
          <cell r="B26" t="str">
            <v>SAND-LEAD-42KM</v>
          </cell>
          <cell r="G26">
            <v>33.49</v>
          </cell>
          <cell r="I26">
            <v>744.66</v>
          </cell>
        </row>
        <row r="27">
          <cell r="A27" t="str">
            <v>(ii)</v>
          </cell>
          <cell r="B27" t="str">
            <v>LOCAL SAND-LEAD-18KM</v>
          </cell>
          <cell r="G27">
            <v>38.94</v>
          </cell>
          <cell r="I27">
            <v>387.54</v>
          </cell>
        </row>
        <row r="28">
          <cell r="A28" t="str">
            <v>(iii)</v>
          </cell>
          <cell r="B28" t="str">
            <v>STONE CHIPS-LEAD-15KM</v>
          </cell>
          <cell r="G28">
            <v>66.98</v>
          </cell>
          <cell r="I28">
            <v>342.9</v>
          </cell>
        </row>
        <row r="29">
          <cell r="A29" t="str">
            <v>(iv)</v>
          </cell>
          <cell r="B29" t="str">
            <v>BOULDER-LEAD-29KM</v>
          </cell>
          <cell r="G29">
            <v>65.42</v>
          </cell>
          <cell r="I29">
            <v>570.94000000000005</v>
          </cell>
        </row>
        <row r="30">
          <cell r="A30" t="str">
            <v>(v)</v>
          </cell>
          <cell r="B30" t="str">
            <v>EARTH-LEAD-01KM</v>
          </cell>
          <cell r="G30">
            <v>104.36</v>
          </cell>
          <cell r="I30">
            <v>117.54</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10">
          <cell r="H10" t="str">
            <v>m3</v>
          </cell>
          <cell r="I10">
            <v>167.33</v>
          </cell>
        </row>
        <row r="16">
          <cell r="I16">
            <v>589.51</v>
          </cell>
        </row>
        <row r="22">
          <cell r="I22">
            <v>330.34</v>
          </cell>
        </row>
        <row r="28">
          <cell r="I28">
            <v>4961.7299999999996</v>
          </cell>
        </row>
        <row r="32">
          <cell r="I32">
            <v>5110.26</v>
          </cell>
        </row>
        <row r="37">
          <cell r="I37">
            <v>5218</v>
          </cell>
        </row>
        <row r="42">
          <cell r="I42">
            <v>6082.45</v>
          </cell>
        </row>
        <row r="48">
          <cell r="I48">
            <v>5218</v>
          </cell>
        </row>
        <row r="54">
          <cell r="I54">
            <v>5244.08</v>
          </cell>
        </row>
        <row r="59">
          <cell r="H59" t="str">
            <v>MT</v>
          </cell>
          <cell r="I59">
            <v>83314.02</v>
          </cell>
        </row>
        <row r="61">
          <cell r="I61">
            <v>82096.539999999994</v>
          </cell>
        </row>
        <row r="63">
          <cell r="I63">
            <v>80879.070000000007</v>
          </cell>
        </row>
        <row r="68">
          <cell r="I68">
            <v>174.07</v>
          </cell>
        </row>
        <row r="71">
          <cell r="G71">
            <v>383.64312267657994</v>
          </cell>
          <cell r="H71" t="str">
            <v>m2</v>
          </cell>
          <cell r="I71">
            <v>109.07</v>
          </cell>
        </row>
        <row r="76">
          <cell r="G76">
            <v>360</v>
          </cell>
          <cell r="H76" t="str">
            <v>kg</v>
          </cell>
          <cell r="I76">
            <v>118.98</v>
          </cell>
        </row>
        <row r="80">
          <cell r="G80">
            <v>6.6914498141263943</v>
          </cell>
          <cell r="I80">
            <v>70.61</v>
          </cell>
        </row>
        <row r="86">
          <cell r="H86" t="str">
            <v>m2</v>
          </cell>
          <cell r="I86">
            <v>194.5</v>
          </cell>
        </row>
      </sheetData>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ow r="7">
          <cell r="G7">
            <v>67.36</v>
          </cell>
          <cell r="I7">
            <v>151.82</v>
          </cell>
        </row>
        <row r="11">
          <cell r="G11">
            <v>25.13</v>
          </cell>
          <cell r="I11">
            <v>589.51</v>
          </cell>
        </row>
        <row r="15">
          <cell r="G15">
            <v>41.82</v>
          </cell>
          <cell r="I15">
            <v>1756.4</v>
          </cell>
        </row>
        <row r="19">
          <cell r="G19">
            <v>50.27</v>
          </cell>
          <cell r="I19">
            <v>4961.7299999999996</v>
          </cell>
        </row>
        <row r="23">
          <cell r="G23">
            <v>32.99</v>
          </cell>
          <cell r="I23">
            <v>194.5</v>
          </cell>
        </row>
        <row r="25">
          <cell r="G25">
            <v>21.616099999999999</v>
          </cell>
        </row>
      </sheetData>
      <sheetData sheetId="1">
        <row r="7">
          <cell r="E7">
            <v>25.13</v>
          </cell>
          <cell r="G7">
            <v>43.232199999999999</v>
          </cell>
          <cell r="H7">
            <v>41.82</v>
          </cell>
          <cell r="I7">
            <v>67.36</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23"/>
  <sheetViews>
    <sheetView tabSelected="1" zoomScaleSheetLayoutView="100" workbookViewId="0">
      <selection activeCell="E4" sqref="E4"/>
    </sheetView>
  </sheetViews>
  <sheetFormatPr defaultRowHeight="15"/>
  <cols>
    <col min="1" max="1" width="8.85546875" style="33" customWidth="1"/>
    <col min="2" max="2" width="42.85546875" style="34" customWidth="1"/>
    <col min="3" max="3" width="13.7109375" style="26" customWidth="1"/>
    <col min="4" max="4" width="9.140625" style="35"/>
    <col min="5" max="5" width="12.140625" style="26" customWidth="1"/>
    <col min="6" max="6" width="16.42578125" style="36" customWidth="1"/>
    <col min="7" max="7" width="22.140625" style="26" hidden="1" customWidth="1"/>
    <col min="8" max="10" width="9.140625" style="26"/>
    <col min="11" max="11" width="10.140625" style="26" customWidth="1"/>
    <col min="12" max="16384" width="9.140625" style="26"/>
  </cols>
  <sheetData>
    <row r="1" spans="1:6" ht="18.75">
      <c r="A1" s="99" t="s">
        <v>0</v>
      </c>
      <c r="B1" s="99"/>
      <c r="C1" s="99"/>
      <c r="D1" s="99"/>
      <c r="E1" s="99"/>
      <c r="F1" s="99"/>
    </row>
    <row r="2" spans="1:6" ht="18.75">
      <c r="A2" s="99" t="s">
        <v>14</v>
      </c>
      <c r="B2" s="99"/>
      <c r="C2" s="99"/>
      <c r="D2" s="99"/>
      <c r="E2" s="99"/>
      <c r="F2" s="99"/>
    </row>
    <row r="3" spans="1:6" ht="51.75" customHeight="1">
      <c r="A3" s="100" t="s">
        <v>15</v>
      </c>
      <c r="B3" s="100"/>
      <c r="C3" s="100"/>
      <c r="D3" s="100"/>
      <c r="E3" s="100"/>
      <c r="F3" s="100"/>
    </row>
    <row r="4" spans="1:6">
      <c r="A4" s="27" t="s">
        <v>16</v>
      </c>
      <c r="B4" s="27" t="s">
        <v>17</v>
      </c>
      <c r="C4" s="27" t="s">
        <v>18</v>
      </c>
      <c r="D4" s="27" t="s">
        <v>5</v>
      </c>
      <c r="E4" s="27" t="s">
        <v>19</v>
      </c>
      <c r="F4" s="27" t="s">
        <v>20</v>
      </c>
    </row>
    <row r="5" spans="1:6" ht="120">
      <c r="A5" s="28" t="s">
        <v>21</v>
      </c>
      <c r="B5" s="28" t="s">
        <v>22</v>
      </c>
      <c r="C5" s="28">
        <v>69.03</v>
      </c>
      <c r="D5" s="28" t="s">
        <v>23</v>
      </c>
      <c r="E5" s="28">
        <v>151.82</v>
      </c>
      <c r="F5" s="28">
        <f>C5*E5</f>
        <v>10480.134599999999</v>
      </c>
    </row>
    <row r="6" spans="1:6" ht="120">
      <c r="A6" s="28" t="s">
        <v>24</v>
      </c>
      <c r="B6" s="28" t="s">
        <v>25</v>
      </c>
      <c r="C6" s="28">
        <v>3.4</v>
      </c>
      <c r="D6" s="28" t="s">
        <v>23</v>
      </c>
      <c r="E6" s="28">
        <v>347.85</v>
      </c>
      <c r="F6" s="28">
        <f t="shared" ref="F6:F18" si="0">C6*E6</f>
        <v>1182.69</v>
      </c>
    </row>
    <row r="7" spans="1:6" ht="90">
      <c r="A7" s="28" t="s">
        <v>26</v>
      </c>
      <c r="B7" s="28" t="s">
        <v>27</v>
      </c>
      <c r="C7" s="28">
        <v>8.7100000000000009</v>
      </c>
      <c r="D7" s="28" t="s">
        <v>23</v>
      </c>
      <c r="E7" s="28">
        <v>1756.4</v>
      </c>
      <c r="F7" s="28">
        <f t="shared" si="0"/>
        <v>15298.244000000002</v>
      </c>
    </row>
    <row r="8" spans="1:6" ht="135">
      <c r="A8" s="28" t="s">
        <v>28</v>
      </c>
      <c r="B8" s="28" t="s">
        <v>29</v>
      </c>
      <c r="C8" s="28">
        <v>27.61</v>
      </c>
      <c r="D8" s="28" t="s">
        <v>23</v>
      </c>
      <c r="E8" s="28">
        <v>6082.45</v>
      </c>
      <c r="F8" s="28">
        <f t="shared" si="0"/>
        <v>167936.44449999998</v>
      </c>
    </row>
    <row r="9" spans="1:6" ht="105">
      <c r="A9" s="28" t="s">
        <v>30</v>
      </c>
      <c r="B9" s="28" t="s">
        <v>31</v>
      </c>
      <c r="C9" s="28">
        <v>10.62</v>
      </c>
      <c r="D9" s="28" t="s">
        <v>23</v>
      </c>
      <c r="E9" s="28">
        <v>6308.87</v>
      </c>
      <c r="F9" s="28">
        <f t="shared" si="0"/>
        <v>67000.199399999998</v>
      </c>
    </row>
    <row r="10" spans="1:6" ht="135">
      <c r="A10" s="28" t="s">
        <v>32</v>
      </c>
      <c r="B10" s="28" t="s">
        <v>33</v>
      </c>
      <c r="C10" s="28">
        <v>1.3280000000000001</v>
      </c>
      <c r="D10" s="28" t="s">
        <v>34</v>
      </c>
      <c r="E10" s="28">
        <v>83314.02</v>
      </c>
      <c r="F10" s="28">
        <f>C10*E10</f>
        <v>110641.01856000001</v>
      </c>
    </row>
    <row r="11" spans="1:6" ht="45">
      <c r="A11" s="28" t="s">
        <v>35</v>
      </c>
      <c r="B11" s="28" t="s">
        <v>36</v>
      </c>
      <c r="C11" s="28">
        <v>1.9910000000000001</v>
      </c>
      <c r="D11" s="28" t="s">
        <v>34</v>
      </c>
      <c r="E11" s="28">
        <v>82096.539999999994</v>
      </c>
      <c r="F11" s="28">
        <f>C11*E11</f>
        <v>163454.21114</v>
      </c>
    </row>
    <row r="12" spans="1:6" ht="60">
      <c r="A12" s="28" t="s">
        <v>37</v>
      </c>
      <c r="B12" s="28" t="s">
        <v>38</v>
      </c>
      <c r="C12" s="28">
        <v>250.93</v>
      </c>
      <c r="D12" s="28" t="s">
        <v>39</v>
      </c>
      <c r="E12" s="28">
        <v>194.5</v>
      </c>
      <c r="F12" s="28">
        <f t="shared" si="0"/>
        <v>48805.885000000002</v>
      </c>
    </row>
    <row r="13" spans="1:6">
      <c r="A13" s="29">
        <v>9</v>
      </c>
      <c r="B13" s="28" t="s">
        <v>40</v>
      </c>
      <c r="C13" s="28"/>
      <c r="D13" s="28"/>
      <c r="E13" s="28"/>
      <c r="F13" s="28"/>
    </row>
    <row r="14" spans="1:6" ht="18">
      <c r="A14" s="28" t="s">
        <v>41</v>
      </c>
      <c r="B14" s="28" t="s">
        <v>42</v>
      </c>
      <c r="C14" s="28">
        <v>16.440000000000001</v>
      </c>
      <c r="D14" s="28" t="s">
        <v>43</v>
      </c>
      <c r="E14" s="28">
        <v>848.82</v>
      </c>
      <c r="F14" s="28">
        <f t="shared" si="0"/>
        <v>13954.600800000002</v>
      </c>
    </row>
    <row r="15" spans="1:6" ht="18">
      <c r="A15" s="28" t="s">
        <v>44</v>
      </c>
      <c r="B15" s="28" t="s">
        <v>45</v>
      </c>
      <c r="C15" s="28">
        <v>3.4</v>
      </c>
      <c r="D15" s="28" t="s">
        <v>43</v>
      </c>
      <c r="E15" s="28">
        <v>447.06</v>
      </c>
      <c r="F15" s="28">
        <f t="shared" si="0"/>
        <v>1520.0039999999999</v>
      </c>
    </row>
    <row r="16" spans="1:6" ht="18">
      <c r="A16" s="28" t="s">
        <v>46</v>
      </c>
      <c r="B16" s="28" t="s">
        <v>47</v>
      </c>
      <c r="C16" s="28">
        <v>8.7100000000000009</v>
      </c>
      <c r="D16" s="28" t="s">
        <v>43</v>
      </c>
      <c r="E16" s="28">
        <v>679.66</v>
      </c>
      <c r="F16" s="28">
        <f t="shared" si="0"/>
        <v>5919.8386</v>
      </c>
    </row>
    <row r="17" spans="1:6" ht="18">
      <c r="A17" s="28" t="s">
        <v>48</v>
      </c>
      <c r="B17" s="28" t="s">
        <v>49</v>
      </c>
      <c r="C17" s="28">
        <v>32.869999999999997</v>
      </c>
      <c r="D17" s="28" t="s">
        <v>43</v>
      </c>
      <c r="E17" s="28">
        <v>447.06</v>
      </c>
      <c r="F17" s="28">
        <f t="shared" si="0"/>
        <v>14694.8622</v>
      </c>
    </row>
    <row r="18" spans="1:6" ht="18">
      <c r="A18" s="28" t="s">
        <v>50</v>
      </c>
      <c r="B18" s="28" t="s">
        <v>51</v>
      </c>
      <c r="C18" s="28">
        <v>69.03</v>
      </c>
      <c r="D18" s="28" t="s">
        <v>43</v>
      </c>
      <c r="E18" s="28">
        <v>117.54</v>
      </c>
      <c r="F18" s="28">
        <f t="shared" si="0"/>
        <v>8113.7862000000005</v>
      </c>
    </row>
    <row r="19" spans="1:6">
      <c r="A19" s="28"/>
      <c r="B19" s="28"/>
      <c r="C19" s="28"/>
      <c r="D19" s="28"/>
      <c r="E19" s="28" t="s">
        <v>52</v>
      </c>
      <c r="F19" s="28">
        <f>SUM(F5:F18)</f>
        <v>629001.91899999988</v>
      </c>
    </row>
    <row r="20" spans="1:6">
      <c r="A20" s="30"/>
      <c r="B20" s="31"/>
      <c r="C20" s="32"/>
      <c r="D20" s="29"/>
      <c r="E20" s="28" t="s">
        <v>53</v>
      </c>
      <c r="F20" s="28">
        <f>F19*18/100</f>
        <v>113220.34541999997</v>
      </c>
    </row>
    <row r="21" spans="1:6">
      <c r="A21" s="30"/>
      <c r="B21" s="31"/>
      <c r="C21" s="32"/>
      <c r="D21" s="29"/>
      <c r="E21" s="28"/>
      <c r="F21" s="28">
        <f>F20+F19</f>
        <v>742222.2644199999</v>
      </c>
    </row>
    <row r="22" spans="1:6">
      <c r="A22" s="30"/>
      <c r="B22" s="31"/>
      <c r="C22" s="32"/>
      <c r="D22" s="29"/>
      <c r="E22" s="28" t="s">
        <v>54</v>
      </c>
      <c r="F22" s="28">
        <f>F21*1/100</f>
        <v>7422.2226441999992</v>
      </c>
    </row>
    <row r="23" spans="1:6">
      <c r="A23" s="30"/>
      <c r="B23" s="31"/>
      <c r="C23" s="32"/>
      <c r="D23" s="29"/>
      <c r="E23" s="28" t="s">
        <v>52</v>
      </c>
      <c r="F23" s="28">
        <f>F22+F21</f>
        <v>749644.48706419987</v>
      </c>
    </row>
  </sheetData>
  <mergeCells count="3">
    <mergeCell ref="A1:F1"/>
    <mergeCell ref="A2:F2"/>
    <mergeCell ref="A3:F3"/>
  </mergeCells>
  <printOptions horizontalCentered="1"/>
  <pageMargins left="0.19" right="0.2"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2" max="2" width="60" customWidth="1"/>
    <col min="4" max="4" width="8.7109375" customWidth="1"/>
    <col min="5" max="5" width="9.7109375" customWidth="1"/>
    <col min="6" max="6" width="16.85546875" style="23" customWidth="1"/>
  </cols>
  <sheetData>
    <row r="1" spans="1:6" ht="20.25">
      <c r="A1" s="127" t="s">
        <v>0</v>
      </c>
      <c r="B1" s="128"/>
      <c r="C1" s="128"/>
      <c r="D1" s="128"/>
      <c r="E1" s="128"/>
      <c r="F1" s="129"/>
    </row>
    <row r="2" spans="1:6" ht="18" customHeight="1">
      <c r="A2" s="130" t="s">
        <v>1</v>
      </c>
      <c r="B2" s="131"/>
      <c r="C2" s="131"/>
      <c r="D2" s="131"/>
      <c r="E2" s="131"/>
      <c r="F2" s="132"/>
    </row>
    <row r="3" spans="1:6" ht="32.450000000000003" customHeight="1">
      <c r="A3" s="133" t="str">
        <f>[1]ESTIMATE!A2</f>
        <v>Name of Work :-CONSTRUCTION OF PCC ROAD AT SEMAR TOLI ABHAY KUJUR HOUSE TO VIKASH PANDIT HOUSE UNDER WARD NO-24</v>
      </c>
      <c r="B3" s="134"/>
      <c r="C3" s="134"/>
      <c r="D3" s="134"/>
      <c r="E3" s="134"/>
      <c r="F3" s="135"/>
    </row>
    <row r="4" spans="1:6" ht="31.5">
      <c r="A4" s="1" t="s">
        <v>2</v>
      </c>
      <c r="B4" s="2" t="s">
        <v>3</v>
      </c>
      <c r="C4" s="2" t="s">
        <v>4</v>
      </c>
      <c r="D4" s="2" t="s">
        <v>5</v>
      </c>
      <c r="E4" s="1" t="s">
        <v>6</v>
      </c>
      <c r="F4" s="3" t="s">
        <v>7</v>
      </c>
    </row>
    <row r="5" spans="1:6" ht="24.95" customHeight="1">
      <c r="A5" s="1">
        <f>[1]ESTIMATE!A4</f>
        <v>1</v>
      </c>
      <c r="B5" s="4" t="str">
        <f>[1]ESTIMATE!B4</f>
        <v>Labour for site clearence before and after the work etc.</v>
      </c>
      <c r="C5" s="5">
        <f>[1]ESTIMATE!G4</f>
        <v>5</v>
      </c>
      <c r="D5" s="6" t="str">
        <f>[1]ESTIMATE!H4</f>
        <v>Nos.</v>
      </c>
      <c r="E5" s="5">
        <f>[1]ESTIMATE!I4</f>
        <v>326.85000000000002</v>
      </c>
      <c r="F5" s="7">
        <f t="shared" ref="F5:F10" si="0">ROUND(C5*E5,2)</f>
        <v>1634.25</v>
      </c>
    </row>
    <row r="6" spans="1:6" ht="111" customHeight="1">
      <c r="A6" s="1" t="str">
        <f>[1]ESTIMATE!A5</f>
        <v>2       5.1.1</v>
      </c>
      <c r="B6" s="4" t="str">
        <f>[1]ESTIMATE!B5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E/I.(vide classification of soil item-B)                                                                                </v>
      </c>
      <c r="C6" s="5">
        <f>[1]ESTIMATE!G8</f>
        <v>104.36</v>
      </c>
      <c r="D6" s="6" t="s">
        <v>8</v>
      </c>
      <c r="E6" s="5">
        <f>[1]ESTIMATE!I8</f>
        <v>151.82</v>
      </c>
      <c r="F6" s="7">
        <f t="shared" si="0"/>
        <v>15843.94</v>
      </c>
    </row>
    <row r="7" spans="1:6" ht="95.1" customHeight="1">
      <c r="A7" s="1" t="str">
        <f>[1]ESTIMATE!A9</f>
        <v>3.       5.1.10</v>
      </c>
      <c r="B7" s="4" t="str">
        <f>[1]ESTIMATE!B9</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7" s="5">
        <f>[1]ESTIMATE!G12</f>
        <v>38.94</v>
      </c>
      <c r="D7" s="6" t="s">
        <v>8</v>
      </c>
      <c r="E7" s="5">
        <f>[1]ESTIMATE!I12</f>
        <v>589.51</v>
      </c>
      <c r="F7" s="7">
        <f t="shared" si="0"/>
        <v>22955.52</v>
      </c>
    </row>
    <row r="8" spans="1:6" ht="75">
      <c r="A8" s="1" t="str">
        <f>[1]ESTIMATE!A13</f>
        <v>4.        5.6.8</v>
      </c>
      <c r="B8" s="4" t="str">
        <f>[1]ESTIMATE!B13</f>
        <v>Supplying and laying (properly as per design and drawing )rip-rap with good quality of boulders duly packed including the cost of materials,royalty all taxes etc.but excluding the cost of carriage, all complete as per specification and direction of E/I.</v>
      </c>
      <c r="C8" s="5">
        <f>[1]ESTIMATE!G16</f>
        <v>65.42</v>
      </c>
      <c r="D8" s="6" t="s">
        <v>8</v>
      </c>
      <c r="E8" s="5">
        <f>[1]ESTIMATE!I16</f>
        <v>1756.4</v>
      </c>
      <c r="F8" s="7">
        <f t="shared" si="0"/>
        <v>114903.69</v>
      </c>
    </row>
    <row r="9" spans="1:6" ht="65.099999999999994" customHeight="1">
      <c r="A9" s="1" t="str">
        <f>[1]ESTIMATE!A17</f>
        <v>5.     5.3.1.1</v>
      </c>
      <c r="B9" s="8" t="str">
        <f>[1]ESTIMATE!B17</f>
        <v xml:space="preserve">Providing and laying in position concrete of specified grade excluding the cost of centering and shuttering- All work upto plinth level : 1:1½:3 (1 cemet : 1½ coarse sand (zone-iii) : 3 graded stone aggregate 20mm nominal size )  </v>
      </c>
      <c r="C9" s="5">
        <f>[1]ESTIMATE!G20</f>
        <v>77.88</v>
      </c>
      <c r="D9" s="6" t="s">
        <v>8</v>
      </c>
      <c r="E9" s="5">
        <f>[1]ESTIMATE!I20</f>
        <v>4961.7299999999996</v>
      </c>
      <c r="F9" s="7">
        <f t="shared" si="0"/>
        <v>386419.53</v>
      </c>
    </row>
    <row r="10" spans="1:6" ht="48" customHeight="1">
      <c r="A10" s="1" t="str">
        <f>[1]ESTIMATE!A21</f>
        <v>6               5.3.17.1</v>
      </c>
      <c r="B10" s="4" t="str">
        <f>[1]ESTIMATE!B21</f>
        <v>Centering and shuttering including strutting, propping etc. and removal of from for Foundations,footings, bases of columns, etc. for mass concrete.</v>
      </c>
      <c r="C10" s="5">
        <f>[1]ESTIMATE!G24</f>
        <v>51.12</v>
      </c>
      <c r="D10" s="9" t="s">
        <v>9</v>
      </c>
      <c r="E10" s="10">
        <f>[1]ESTIMATE!I24</f>
        <v>194.5</v>
      </c>
      <c r="F10" s="3">
        <f t="shared" si="0"/>
        <v>9942.84</v>
      </c>
    </row>
    <row r="11" spans="1:6" ht="15.75">
      <c r="A11" s="1">
        <f>[1]ESTIMATE!A25</f>
        <v>7</v>
      </c>
      <c r="B11" s="11" t="str">
        <f>[1]ESTIMATE!B25</f>
        <v>CARRIAGE OF MATERIALS</v>
      </c>
      <c r="C11" s="6"/>
      <c r="D11" s="12"/>
      <c r="E11" s="13"/>
      <c r="F11" s="7"/>
    </row>
    <row r="12" spans="1:6" ht="15.75">
      <c r="A12" s="1" t="str">
        <f>[1]ESTIMATE!A26</f>
        <v>(i)</v>
      </c>
      <c r="B12" s="11" t="str">
        <f>[1]ESTIMATE!B26</f>
        <v>SAND-LEAD-42KM</v>
      </c>
      <c r="C12" s="6">
        <f>[1]ESTIMATE!G26</f>
        <v>33.49</v>
      </c>
      <c r="D12" s="12" t="s">
        <v>8</v>
      </c>
      <c r="E12" s="14">
        <f>[1]ESTIMATE!I26</f>
        <v>744.66</v>
      </c>
      <c r="F12" s="7">
        <f>ROUND(C12*E12,2)</f>
        <v>24938.66</v>
      </c>
    </row>
    <row r="13" spans="1:6" ht="15.75">
      <c r="A13" s="1" t="str">
        <f>[1]ESTIMATE!A27</f>
        <v>(ii)</v>
      </c>
      <c r="B13" s="11" t="str">
        <f>[1]ESTIMATE!B27</f>
        <v>LOCAL SAND-LEAD-18KM</v>
      </c>
      <c r="C13" s="6">
        <f>[1]ESTIMATE!G27</f>
        <v>38.94</v>
      </c>
      <c r="D13" s="12" t="s">
        <v>8</v>
      </c>
      <c r="E13" s="15">
        <f>[1]ESTIMATE!I27</f>
        <v>387.54</v>
      </c>
      <c r="F13" s="7">
        <f>ROUND(C13*E13,2)</f>
        <v>15090.81</v>
      </c>
    </row>
    <row r="14" spans="1:6" ht="15.75">
      <c r="A14" s="1" t="str">
        <f>[1]ESTIMATE!A28</f>
        <v>(iii)</v>
      </c>
      <c r="B14" s="16" t="str">
        <f>[1]ESTIMATE!B28</f>
        <v>STONE CHIPS-LEAD-15KM</v>
      </c>
      <c r="C14" s="6">
        <f>[1]ESTIMATE!G28</f>
        <v>66.98</v>
      </c>
      <c r="D14" s="12" t="s">
        <v>8</v>
      </c>
      <c r="E14" s="15">
        <f>[1]ESTIMATE!I28</f>
        <v>342.9</v>
      </c>
      <c r="F14" s="7">
        <f>ROUND(C14*E14,2)</f>
        <v>22967.439999999999</v>
      </c>
    </row>
    <row r="15" spans="1:6" ht="15.75">
      <c r="A15" s="1" t="str">
        <f>[1]ESTIMATE!A29</f>
        <v>(iv)</v>
      </c>
      <c r="B15" s="16" t="str">
        <f>[1]ESTIMATE!B29</f>
        <v>BOULDER-LEAD-29KM</v>
      </c>
      <c r="C15" s="6">
        <f>[1]ESTIMATE!G29</f>
        <v>65.42</v>
      </c>
      <c r="D15" s="12" t="s">
        <v>8</v>
      </c>
      <c r="E15" s="15">
        <f>[1]ESTIMATE!I29</f>
        <v>570.94000000000005</v>
      </c>
      <c r="F15" s="7">
        <f>ROUND(C15*E15,2)</f>
        <v>37350.89</v>
      </c>
    </row>
    <row r="16" spans="1:6" ht="15.75">
      <c r="A16" s="1" t="str">
        <f>[1]ESTIMATE!A30</f>
        <v>(v)</v>
      </c>
      <c r="B16" s="11" t="str">
        <f>[1]ESTIMATE!B30</f>
        <v>EARTH-LEAD-01KM</v>
      </c>
      <c r="C16" s="6">
        <f>[1]ESTIMATE!G30</f>
        <v>104.36</v>
      </c>
      <c r="D16" s="12" t="s">
        <v>8</v>
      </c>
      <c r="E16" s="15">
        <f>[1]ESTIMATE!I30</f>
        <v>117.54</v>
      </c>
      <c r="F16" s="7">
        <f>ROUND(C16*E16,2)</f>
        <v>12266.47</v>
      </c>
    </row>
    <row r="17" spans="1:6" ht="15.75">
      <c r="A17" s="17"/>
      <c r="B17" s="17"/>
      <c r="C17" s="125" t="s">
        <v>10</v>
      </c>
      <c r="D17" s="125"/>
      <c r="E17" s="126"/>
      <c r="F17" s="7">
        <f>SUM(F5:F16)</f>
        <v>664314.04</v>
      </c>
    </row>
    <row r="18" spans="1:6" ht="15.75">
      <c r="A18" s="17"/>
      <c r="B18" s="17"/>
      <c r="C18" s="136" t="s">
        <v>11</v>
      </c>
      <c r="D18" s="125"/>
      <c r="E18" s="126"/>
      <c r="F18" s="7">
        <f>F17*18%</f>
        <v>119576.5272</v>
      </c>
    </row>
    <row r="19" spans="1:6" ht="15.75">
      <c r="A19" s="17"/>
      <c r="B19" s="17"/>
      <c r="C19" s="136" t="s">
        <v>10</v>
      </c>
      <c r="D19" s="125"/>
      <c r="E19" s="126"/>
      <c r="F19" s="7">
        <f>SUM(F17:F18)</f>
        <v>783890.56720000005</v>
      </c>
    </row>
    <row r="20" spans="1:6" ht="15.75">
      <c r="A20" s="17"/>
      <c r="B20" s="17"/>
      <c r="C20" s="125" t="s">
        <v>12</v>
      </c>
      <c r="D20" s="125"/>
      <c r="E20" s="126"/>
      <c r="F20" s="7">
        <f>ROUND(F19*0.01,2)</f>
        <v>7838.91</v>
      </c>
    </row>
    <row r="21" spans="1:6" ht="15.75">
      <c r="A21" s="17"/>
      <c r="B21" s="17"/>
      <c r="C21" s="125" t="s">
        <v>10</v>
      </c>
      <c r="D21" s="125"/>
      <c r="E21" s="126"/>
      <c r="F21" s="7">
        <f>SUM(F19:F20)</f>
        <v>791729.47720000008</v>
      </c>
    </row>
    <row r="22" spans="1:6" ht="16.5">
      <c r="A22" s="17"/>
      <c r="B22" s="17"/>
      <c r="C22" s="125" t="s">
        <v>13</v>
      </c>
      <c r="D22" s="125"/>
      <c r="E22" s="126"/>
      <c r="F22" s="18">
        <v>791729</v>
      </c>
    </row>
    <row r="23" spans="1:6" ht="18.75">
      <c r="A23" s="19"/>
      <c r="B23" s="19"/>
      <c r="C23" s="20"/>
      <c r="D23" s="20"/>
      <c r="E23" s="20"/>
      <c r="F23" s="21"/>
    </row>
    <row r="24" spans="1:6" ht="18.75">
      <c r="A24" s="19"/>
      <c r="B24" s="19"/>
      <c r="C24" s="20"/>
      <c r="D24" s="20"/>
      <c r="E24" s="20"/>
      <c r="F24" s="21"/>
    </row>
    <row r="25" spans="1:6">
      <c r="A25" s="22"/>
    </row>
    <row r="26" spans="1:6">
      <c r="A26" s="22"/>
    </row>
    <row r="27" spans="1:6" ht="18.75">
      <c r="A27" s="22"/>
      <c r="B27" s="24"/>
      <c r="C27" s="25"/>
      <c r="F27" s="21"/>
    </row>
    <row r="28" spans="1:6" ht="18.75">
      <c r="A28" s="22"/>
      <c r="B28" s="24"/>
      <c r="C28" s="25"/>
      <c r="F28" s="21"/>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2"/>
  <sheetViews>
    <sheetView topLeftCell="A13" workbookViewId="0">
      <selection activeCell="A3" sqref="A3:F3"/>
    </sheetView>
  </sheetViews>
  <sheetFormatPr defaultRowHeight="15"/>
  <cols>
    <col min="1" max="1" width="11.28515625" customWidth="1"/>
    <col min="2" max="2" width="48" customWidth="1"/>
    <col min="3" max="3" width="11.7109375" customWidth="1"/>
    <col min="4" max="4" width="12.28515625" customWidth="1"/>
    <col min="5" max="5" width="14.28515625" customWidth="1"/>
    <col min="6" max="6" width="19.140625" customWidth="1"/>
  </cols>
  <sheetData>
    <row r="1" spans="1:6" ht="48.6" customHeight="1">
      <c r="A1" s="137" t="s">
        <v>0</v>
      </c>
      <c r="B1" s="138"/>
      <c r="C1" s="138"/>
      <c r="D1" s="138"/>
      <c r="E1" s="138"/>
      <c r="F1" s="139"/>
    </row>
    <row r="2" spans="1:6" ht="29.45" customHeight="1">
      <c r="A2" s="88"/>
      <c r="B2" s="140" t="s">
        <v>69</v>
      </c>
      <c r="C2" s="140"/>
      <c r="D2" s="140"/>
      <c r="E2" s="140"/>
      <c r="F2" s="141"/>
    </row>
    <row r="3" spans="1:6" ht="34.9" customHeight="1">
      <c r="A3" s="142" t="s">
        <v>165</v>
      </c>
      <c r="B3" s="143"/>
      <c r="C3" s="143"/>
      <c r="D3" s="143"/>
      <c r="E3" s="143"/>
      <c r="F3" s="144"/>
    </row>
    <row r="4" spans="1:6" ht="24" customHeight="1">
      <c r="A4" s="64" t="s">
        <v>16</v>
      </c>
      <c r="B4" s="64" t="s">
        <v>166</v>
      </c>
      <c r="C4" s="64" t="s">
        <v>18</v>
      </c>
      <c r="D4" s="64" t="s">
        <v>5</v>
      </c>
      <c r="E4" s="64" t="s">
        <v>19</v>
      </c>
      <c r="F4" s="64" t="s">
        <v>20</v>
      </c>
    </row>
    <row r="5" spans="1:6" ht="119.25" customHeight="1">
      <c r="A5" s="65" t="s">
        <v>167</v>
      </c>
      <c r="B5" s="89" t="s">
        <v>107</v>
      </c>
      <c r="C5" s="67">
        <v>45.11</v>
      </c>
      <c r="D5" s="69" t="str">
        <f>[2]Estimate!H10</f>
        <v>m3</v>
      </c>
      <c r="E5" s="69">
        <f>[2]Estimate!I10</f>
        <v>167.33</v>
      </c>
      <c r="F5" s="67">
        <f>C5*E5</f>
        <v>7548.2563000000009</v>
      </c>
    </row>
    <row r="6" spans="1:6" ht="89.45" customHeight="1">
      <c r="A6" s="64" t="s">
        <v>168</v>
      </c>
      <c r="B6" s="90" t="s">
        <v>135</v>
      </c>
      <c r="C6" s="71">
        <v>5</v>
      </c>
      <c r="D6" s="27" t="str">
        <f>D5</f>
        <v>m3</v>
      </c>
      <c r="E6" s="27">
        <f>[2]Estimate!I16</f>
        <v>589.51</v>
      </c>
      <c r="F6" s="67">
        <f t="shared" ref="F6:F27" si="0">C6*E6</f>
        <v>2947.55</v>
      </c>
    </row>
    <row r="7" spans="1:6" ht="38.25">
      <c r="A7" s="64" t="s">
        <v>169</v>
      </c>
      <c r="B7" s="90" t="s">
        <v>170</v>
      </c>
      <c r="C7" s="71">
        <v>65.61</v>
      </c>
      <c r="D7" s="27" t="str">
        <f t="shared" ref="D7:D13" si="1">D6</f>
        <v>m3</v>
      </c>
      <c r="E7" s="27">
        <f>[2]Estimate!I22</f>
        <v>330.34</v>
      </c>
      <c r="F7" s="67">
        <f t="shared" si="0"/>
        <v>21673.607399999997</v>
      </c>
    </row>
    <row r="8" spans="1:6" ht="63" customHeight="1">
      <c r="A8" s="64" t="s">
        <v>171</v>
      </c>
      <c r="B8" s="90" t="s">
        <v>172</v>
      </c>
      <c r="C8" s="71">
        <v>5</v>
      </c>
      <c r="D8" s="27" t="str">
        <f t="shared" si="1"/>
        <v>m3</v>
      </c>
      <c r="E8" s="27">
        <f>[2]Estimate!I28</f>
        <v>4961.7299999999996</v>
      </c>
      <c r="F8" s="67">
        <f t="shared" si="0"/>
        <v>24808.649999999998</v>
      </c>
    </row>
    <row r="9" spans="1:6" ht="38.25">
      <c r="A9" s="64" t="s">
        <v>173</v>
      </c>
      <c r="B9" s="90" t="s">
        <v>174</v>
      </c>
      <c r="C9" s="71">
        <v>6.17</v>
      </c>
      <c r="D9" s="27" t="str">
        <f t="shared" si="1"/>
        <v>m3</v>
      </c>
      <c r="E9" s="71">
        <f>[2]Estimate!I32</f>
        <v>5110.26</v>
      </c>
      <c r="F9" s="67">
        <f t="shared" si="0"/>
        <v>31530.304200000002</v>
      </c>
    </row>
    <row r="10" spans="1:6" ht="84" customHeight="1">
      <c r="A10" s="64" t="s">
        <v>175</v>
      </c>
      <c r="B10" s="90" t="s">
        <v>176</v>
      </c>
      <c r="C10" s="71">
        <v>5.3</v>
      </c>
      <c r="D10" s="27" t="str">
        <f t="shared" si="1"/>
        <v>m3</v>
      </c>
      <c r="E10" s="71">
        <f>[2]Estimate!I37</f>
        <v>5218</v>
      </c>
      <c r="F10" s="67">
        <f t="shared" si="0"/>
        <v>27655.399999999998</v>
      </c>
    </row>
    <row r="11" spans="1:6" ht="54" customHeight="1">
      <c r="A11" s="64" t="s">
        <v>177</v>
      </c>
      <c r="B11" s="90" t="s">
        <v>178</v>
      </c>
      <c r="C11" s="71">
        <v>4.9800000000000004</v>
      </c>
      <c r="D11" s="27" t="str">
        <f t="shared" si="1"/>
        <v>m3</v>
      </c>
      <c r="E11" s="71">
        <f>[2]Estimate!I42</f>
        <v>6082.45</v>
      </c>
      <c r="F11" s="67">
        <f t="shared" si="0"/>
        <v>30290.601000000002</v>
      </c>
    </row>
    <row r="12" spans="1:6" ht="75.75" customHeight="1">
      <c r="A12" s="72" t="s">
        <v>179</v>
      </c>
      <c r="B12" s="90" t="s">
        <v>180</v>
      </c>
      <c r="C12" s="71">
        <v>6.14</v>
      </c>
      <c r="D12" s="27" t="str">
        <f t="shared" si="1"/>
        <v>m3</v>
      </c>
      <c r="E12" s="71">
        <f>[2]Estimate!I48</f>
        <v>5218</v>
      </c>
      <c r="F12" s="67">
        <f t="shared" si="0"/>
        <v>32038.519999999997</v>
      </c>
    </row>
    <row r="13" spans="1:6" ht="38.25">
      <c r="A13" s="64" t="s">
        <v>181</v>
      </c>
      <c r="B13" s="90" t="s">
        <v>182</v>
      </c>
      <c r="C13" s="71">
        <v>44.91</v>
      </c>
      <c r="D13" s="27" t="str">
        <f t="shared" si="1"/>
        <v>m3</v>
      </c>
      <c r="E13" s="71">
        <f>[2]Estimate!I54</f>
        <v>5244.08</v>
      </c>
      <c r="F13" s="67">
        <f t="shared" si="0"/>
        <v>235511.63279999999</v>
      </c>
    </row>
    <row r="14" spans="1:6" ht="91.5" customHeight="1">
      <c r="A14" s="64" t="s">
        <v>183</v>
      </c>
      <c r="B14" s="90" t="s">
        <v>184</v>
      </c>
      <c r="C14" s="71">
        <v>0.48</v>
      </c>
      <c r="D14" s="27" t="str">
        <f>[2]Estimate!H59</f>
        <v>MT</v>
      </c>
      <c r="E14" s="71">
        <f>[2]Estimate!I59</f>
        <v>83314.02</v>
      </c>
      <c r="F14" s="67">
        <f t="shared" si="0"/>
        <v>39990.729599999999</v>
      </c>
    </row>
    <row r="15" spans="1:6">
      <c r="A15" s="91"/>
      <c r="B15" s="90" t="s">
        <v>185</v>
      </c>
      <c r="C15" s="71">
        <v>0.79</v>
      </c>
      <c r="D15" s="27" t="str">
        <f>D14</f>
        <v>MT</v>
      </c>
      <c r="E15" s="71">
        <f>[2]Estimate!I61</f>
        <v>82096.539999999994</v>
      </c>
      <c r="F15" s="67">
        <f t="shared" si="0"/>
        <v>64856.266599999995</v>
      </c>
    </row>
    <row r="16" spans="1:6">
      <c r="A16" s="91"/>
      <c r="B16" s="90" t="s">
        <v>186</v>
      </c>
      <c r="C16" s="71">
        <v>0.32</v>
      </c>
      <c r="D16" s="27" t="str">
        <f>D15</f>
        <v>MT</v>
      </c>
      <c r="E16" s="71">
        <f>[2]Estimate!I63</f>
        <v>80879.070000000007</v>
      </c>
      <c r="F16" s="67">
        <f t="shared" si="0"/>
        <v>25881.302400000004</v>
      </c>
    </row>
    <row r="17" spans="1:6" ht="38.25">
      <c r="A17" s="64" t="s">
        <v>187</v>
      </c>
      <c r="B17" s="90" t="s">
        <v>188</v>
      </c>
      <c r="C17" s="71">
        <v>383.64</v>
      </c>
      <c r="D17" s="27" t="str">
        <f>[2]Estimate!H71</f>
        <v>m2</v>
      </c>
      <c r="E17" s="71">
        <f>[2]Estimate!I68</f>
        <v>174.07</v>
      </c>
      <c r="F17" s="67">
        <f t="shared" si="0"/>
        <v>66780.214800000002</v>
      </c>
    </row>
    <row r="18" spans="1:6" ht="69" customHeight="1">
      <c r="A18" s="64" t="s">
        <v>189</v>
      </c>
      <c r="B18" s="90" t="s">
        <v>190</v>
      </c>
      <c r="C18" s="71">
        <f>[2]Estimate!G71</f>
        <v>383.64312267657994</v>
      </c>
      <c r="D18" s="27" t="str">
        <f>D17</f>
        <v>m2</v>
      </c>
      <c r="E18" s="71">
        <f>[2]Estimate!I71</f>
        <v>109.07</v>
      </c>
      <c r="F18" s="67">
        <f t="shared" si="0"/>
        <v>41843.955390334573</v>
      </c>
    </row>
    <row r="19" spans="1:6" ht="51.75" customHeight="1">
      <c r="A19" s="64" t="s">
        <v>191</v>
      </c>
      <c r="B19" s="90" t="s">
        <v>192</v>
      </c>
      <c r="C19" s="71">
        <f>[2]Estimate!G76</f>
        <v>360</v>
      </c>
      <c r="D19" s="27" t="str">
        <f>[2]Estimate!H76</f>
        <v>kg</v>
      </c>
      <c r="E19" s="71">
        <f>[2]Estimate!I76</f>
        <v>118.98</v>
      </c>
      <c r="F19" s="67">
        <f t="shared" si="0"/>
        <v>42832.800000000003</v>
      </c>
    </row>
    <row r="20" spans="1:6" ht="29.25" customHeight="1">
      <c r="A20" s="64" t="s">
        <v>193</v>
      </c>
      <c r="B20" s="90" t="s">
        <v>194</v>
      </c>
      <c r="C20" s="71">
        <f>[2]Estimate!G80</f>
        <v>6.6914498141263943</v>
      </c>
      <c r="D20" s="27" t="str">
        <f>[2]Estimate!H86</f>
        <v>m2</v>
      </c>
      <c r="E20" s="71">
        <f>[2]Estimate!I80</f>
        <v>70.61</v>
      </c>
      <c r="F20" s="67">
        <f t="shared" si="0"/>
        <v>472.48327137546471</v>
      </c>
    </row>
    <row r="21" spans="1:6" ht="45" customHeight="1">
      <c r="A21" s="64" t="s">
        <v>195</v>
      </c>
      <c r="B21" s="90" t="s">
        <v>196</v>
      </c>
      <c r="C21" s="71">
        <v>156.84</v>
      </c>
      <c r="D21" s="27"/>
      <c r="E21" s="71">
        <f>[2]Estimate!I86</f>
        <v>194.5</v>
      </c>
      <c r="F21" s="67">
        <f t="shared" si="0"/>
        <v>30505.38</v>
      </c>
    </row>
    <row r="22" spans="1:6" ht="25.15" customHeight="1">
      <c r="A22" s="64">
        <v>16</v>
      </c>
      <c r="B22" s="73" t="s">
        <v>40</v>
      </c>
      <c r="C22" s="76"/>
      <c r="D22" s="76"/>
      <c r="E22" s="92"/>
      <c r="F22" s="67"/>
    </row>
    <row r="23" spans="1:6" ht="18.600000000000001" customHeight="1">
      <c r="A23" s="91" t="s">
        <v>41</v>
      </c>
      <c r="B23" s="90" t="s">
        <v>42</v>
      </c>
      <c r="C23" s="93">
        <v>33.262999999999998</v>
      </c>
      <c r="D23" s="94" t="s">
        <v>197</v>
      </c>
      <c r="E23" s="95">
        <v>848.82</v>
      </c>
      <c r="F23" s="67">
        <f t="shared" si="0"/>
        <v>28234.299660000001</v>
      </c>
    </row>
    <row r="24" spans="1:6" ht="19.899999999999999" customHeight="1">
      <c r="A24" s="91" t="s">
        <v>44</v>
      </c>
      <c r="B24" s="90" t="s">
        <v>198</v>
      </c>
      <c r="C24" s="93">
        <v>5</v>
      </c>
      <c r="D24" s="94" t="s">
        <v>197</v>
      </c>
      <c r="E24" s="95">
        <v>328.02</v>
      </c>
      <c r="F24" s="67">
        <f t="shared" si="0"/>
        <v>1640.1</v>
      </c>
    </row>
    <row r="25" spans="1:6" ht="22.15" customHeight="1">
      <c r="A25" s="91" t="s">
        <v>46</v>
      </c>
      <c r="B25" s="90" t="s">
        <v>49</v>
      </c>
      <c r="C25" s="93">
        <v>18.62</v>
      </c>
      <c r="D25" s="94" t="s">
        <v>197</v>
      </c>
      <c r="E25" s="95">
        <v>447.06</v>
      </c>
      <c r="F25" s="67">
        <f t="shared" si="0"/>
        <v>8324.2572</v>
      </c>
    </row>
    <row r="26" spans="1:6" ht="21.6" customHeight="1">
      <c r="A26" s="91" t="s">
        <v>48</v>
      </c>
      <c r="B26" s="90" t="s">
        <v>199</v>
      </c>
      <c r="C26" s="93">
        <v>22.87</v>
      </c>
      <c r="D26" s="96" t="s">
        <v>200</v>
      </c>
      <c r="E26" s="32">
        <v>755.2</v>
      </c>
      <c r="F26" s="67">
        <f t="shared" si="0"/>
        <v>17271.424000000003</v>
      </c>
    </row>
    <row r="27" spans="1:6" ht="23.45" customHeight="1">
      <c r="A27" s="91" t="s">
        <v>50</v>
      </c>
      <c r="B27" s="90" t="s">
        <v>51</v>
      </c>
      <c r="C27" s="93">
        <v>45.11</v>
      </c>
      <c r="D27" s="94" t="s">
        <v>197</v>
      </c>
      <c r="E27" s="95">
        <v>117.54</v>
      </c>
      <c r="F27" s="67">
        <f t="shared" si="0"/>
        <v>5302.2294000000002</v>
      </c>
    </row>
    <row r="28" spans="1:6" s="26" customFormat="1" ht="12.75" customHeight="1">
      <c r="A28" s="28"/>
      <c r="B28" s="28"/>
      <c r="C28" s="28"/>
      <c r="D28" s="28"/>
      <c r="E28" s="67" t="s">
        <v>52</v>
      </c>
      <c r="F28" s="67">
        <f>SUM(F5:F27)</f>
        <v>787939.96402170998</v>
      </c>
    </row>
    <row r="29" spans="1:6" s="26" customFormat="1">
      <c r="A29" s="30"/>
      <c r="B29" s="31"/>
      <c r="C29" s="32"/>
      <c r="D29" s="29"/>
      <c r="E29" s="67" t="s">
        <v>53</v>
      </c>
      <c r="F29" s="67">
        <f>F28*18/100</f>
        <v>141829.1935239078</v>
      </c>
    </row>
    <row r="30" spans="1:6" s="26" customFormat="1">
      <c r="A30" s="30"/>
      <c r="B30" s="31"/>
      <c r="C30" s="32"/>
      <c r="D30" s="29"/>
      <c r="E30" s="67"/>
      <c r="F30" s="67">
        <f>F29+F28</f>
        <v>929769.15754561778</v>
      </c>
    </row>
    <row r="31" spans="1:6" s="26" customFormat="1">
      <c r="A31" s="30"/>
      <c r="B31" s="31"/>
      <c r="C31" s="32"/>
      <c r="D31" s="29"/>
      <c r="E31" s="67" t="s">
        <v>54</v>
      </c>
      <c r="F31" s="67">
        <f>F30*1/100</f>
        <v>9297.6915754561778</v>
      </c>
    </row>
    <row r="32" spans="1:6" s="26" customFormat="1">
      <c r="A32" s="30"/>
      <c r="B32" s="31"/>
      <c r="C32" s="32"/>
      <c r="D32" s="29"/>
      <c r="E32" s="67" t="s">
        <v>52</v>
      </c>
      <c r="F32" s="67">
        <f>F31+F30</f>
        <v>939066.84912107396</v>
      </c>
    </row>
  </sheetData>
  <mergeCells count="3">
    <mergeCell ref="A1:F1"/>
    <mergeCell ref="B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7"/>
  <sheetViews>
    <sheetView workbookViewId="0">
      <selection activeCell="B3" sqref="B3:F3"/>
    </sheetView>
  </sheetViews>
  <sheetFormatPr defaultRowHeight="15"/>
  <cols>
    <col min="1" max="1" width="7.42578125" customWidth="1"/>
    <col min="2" max="2" width="48.85546875" customWidth="1"/>
    <col min="3" max="3" width="12.140625" customWidth="1"/>
    <col min="4" max="4" width="8.140625" customWidth="1"/>
    <col min="5" max="5" width="9.85546875" customWidth="1"/>
    <col min="6" max="6" width="18.140625" customWidth="1"/>
  </cols>
  <sheetData>
    <row r="1" spans="1:6" ht="42" customHeight="1">
      <c r="A1" s="63"/>
      <c r="B1" s="152" t="s">
        <v>0</v>
      </c>
      <c r="C1" s="152"/>
      <c r="D1" s="152"/>
      <c r="E1" s="152"/>
      <c r="F1" s="152"/>
    </row>
    <row r="2" spans="1:6" ht="25.9" customHeight="1">
      <c r="A2" s="63"/>
      <c r="B2" s="153" t="s">
        <v>69</v>
      </c>
      <c r="C2" s="140"/>
      <c r="D2" s="140"/>
      <c r="E2" s="140"/>
      <c r="F2" s="141"/>
    </row>
    <row r="3" spans="1:6" ht="46.15" customHeight="1">
      <c r="A3" s="63"/>
      <c r="B3" s="104" t="s">
        <v>130</v>
      </c>
      <c r="C3" s="104"/>
      <c r="D3" s="104"/>
      <c r="E3" s="104"/>
      <c r="F3" s="104"/>
    </row>
    <row r="4" spans="1:6" ht="27.75" customHeight="1">
      <c r="A4" s="64" t="s">
        <v>16</v>
      </c>
      <c r="B4" s="64" t="s">
        <v>17</v>
      </c>
      <c r="C4" s="64" t="s">
        <v>18</v>
      </c>
      <c r="D4" s="64" t="s">
        <v>5</v>
      </c>
      <c r="E4" s="64" t="s">
        <v>19</v>
      </c>
      <c r="F4" s="64" t="s">
        <v>20</v>
      </c>
    </row>
    <row r="5" spans="1:6" ht="81" customHeight="1">
      <c r="A5" s="65" t="s">
        <v>131</v>
      </c>
      <c r="B5" s="66" t="s">
        <v>132</v>
      </c>
      <c r="C5" s="67">
        <f>[3]ESTIMATE!G7</f>
        <v>67.36</v>
      </c>
      <c r="D5" s="68" t="s">
        <v>133</v>
      </c>
      <c r="E5" s="69">
        <f>[3]ESTIMATE!I7</f>
        <v>151.82</v>
      </c>
      <c r="F5" s="67">
        <f>ROUND(C5*E5,2)</f>
        <v>10226.6</v>
      </c>
    </row>
    <row r="6" spans="1:6" ht="94.15" customHeight="1">
      <c r="A6" s="64" t="s">
        <v>134</v>
      </c>
      <c r="B6" s="70" t="s">
        <v>135</v>
      </c>
      <c r="C6" s="71">
        <f>[3]ESTIMATE!G11</f>
        <v>25.13</v>
      </c>
      <c r="D6" s="68" t="s">
        <v>133</v>
      </c>
      <c r="E6" s="27">
        <f>[3]ESTIMATE!I11</f>
        <v>589.51</v>
      </c>
      <c r="F6" s="67">
        <f t="shared" ref="F6:F9" si="0">ROUND(C6*E6,2)</f>
        <v>14814.39</v>
      </c>
    </row>
    <row r="7" spans="1:6" ht="81.599999999999994" customHeight="1">
      <c r="A7" s="64" t="s">
        <v>136</v>
      </c>
      <c r="B7" s="70" t="s">
        <v>27</v>
      </c>
      <c r="C7" s="71">
        <f>[3]ESTIMATE!G15</f>
        <v>41.82</v>
      </c>
      <c r="D7" s="68" t="s">
        <v>133</v>
      </c>
      <c r="E7" s="71">
        <f>[3]ESTIMATE!I15</f>
        <v>1756.4</v>
      </c>
      <c r="F7" s="67">
        <f t="shared" si="0"/>
        <v>73452.649999999994</v>
      </c>
    </row>
    <row r="8" spans="1:6" ht="80.45" customHeight="1">
      <c r="A8" s="64" t="s">
        <v>137</v>
      </c>
      <c r="B8" s="70" t="s">
        <v>138</v>
      </c>
      <c r="C8" s="71">
        <f>[3]ESTIMATE!G19</f>
        <v>50.27</v>
      </c>
      <c r="D8" s="68" t="s">
        <v>133</v>
      </c>
      <c r="E8" s="71">
        <f>[3]ESTIMATE!I19</f>
        <v>4961.7299999999996</v>
      </c>
      <c r="F8" s="67">
        <f t="shared" si="0"/>
        <v>249426.17</v>
      </c>
    </row>
    <row r="9" spans="1:6" ht="56.25" customHeight="1">
      <c r="A9" s="64" t="s">
        <v>139</v>
      </c>
      <c r="B9" s="70" t="s">
        <v>140</v>
      </c>
      <c r="C9" s="71">
        <f>[3]ESTIMATE!G23</f>
        <v>32.99</v>
      </c>
      <c r="D9" s="27" t="s">
        <v>141</v>
      </c>
      <c r="E9" s="71">
        <f>[3]ESTIMATE!I23</f>
        <v>194.5</v>
      </c>
      <c r="F9" s="67">
        <f t="shared" si="0"/>
        <v>6416.56</v>
      </c>
    </row>
    <row r="10" spans="1:6" ht="20.25" customHeight="1">
      <c r="A10" s="72">
        <v>6</v>
      </c>
      <c r="B10" s="73" t="s">
        <v>40</v>
      </c>
      <c r="C10" s="73"/>
      <c r="D10" s="73"/>
      <c r="E10" s="73"/>
      <c r="F10" s="74"/>
    </row>
    <row r="11" spans="1:6" ht="20.45" customHeight="1">
      <c r="A11" s="75" t="s">
        <v>41</v>
      </c>
      <c r="B11" s="70" t="s">
        <v>42</v>
      </c>
      <c r="C11" s="71">
        <f>[3]ESTIMATE!G25</f>
        <v>21.616099999999999</v>
      </c>
      <c r="D11" s="68" t="s">
        <v>133</v>
      </c>
      <c r="E11" s="69">
        <v>848.82</v>
      </c>
      <c r="F11" s="67">
        <f>ROUND(C11*E11,2)</f>
        <v>18348.18</v>
      </c>
    </row>
    <row r="12" spans="1:6" ht="19.899999999999999" customHeight="1">
      <c r="A12" s="76" t="s">
        <v>44</v>
      </c>
      <c r="B12" s="70" t="s">
        <v>142</v>
      </c>
      <c r="C12" s="71">
        <f>'[3]MATERIAL STATEMENT'!E7</f>
        <v>25.13</v>
      </c>
      <c r="D12" s="68" t="s">
        <v>133</v>
      </c>
      <c r="E12" s="69">
        <v>328.02</v>
      </c>
      <c r="F12" s="67">
        <f>ROUND(C12*E12,2)</f>
        <v>8243.14</v>
      </c>
    </row>
    <row r="13" spans="1:6" ht="21.6" customHeight="1">
      <c r="A13" s="76" t="s">
        <v>46</v>
      </c>
      <c r="B13" s="70" t="s">
        <v>47</v>
      </c>
      <c r="C13" s="71">
        <f>'[3]MATERIAL STATEMENT'!H7</f>
        <v>41.82</v>
      </c>
      <c r="D13" s="68" t="s">
        <v>133</v>
      </c>
      <c r="E13" s="69">
        <v>679.66</v>
      </c>
      <c r="F13" s="67">
        <f>ROUND(C13*E13,2)</f>
        <v>28423.38</v>
      </c>
    </row>
    <row r="14" spans="1:6" ht="21.6" customHeight="1">
      <c r="A14" s="76" t="s">
        <v>48</v>
      </c>
      <c r="B14" s="70" t="s">
        <v>49</v>
      </c>
      <c r="C14" s="71">
        <f>'[3]MATERIAL STATEMENT'!G7</f>
        <v>43.232199999999999</v>
      </c>
      <c r="D14" s="68" t="s">
        <v>133</v>
      </c>
      <c r="E14" s="69">
        <v>447.06</v>
      </c>
      <c r="F14" s="67">
        <f>ROUND(C14*E14,2)</f>
        <v>19327.39</v>
      </c>
    </row>
    <row r="15" spans="1:6" ht="20.45" customHeight="1">
      <c r="A15" s="76" t="s">
        <v>50</v>
      </c>
      <c r="B15" s="70" t="s">
        <v>51</v>
      </c>
      <c r="C15" s="71">
        <f>'[3]MATERIAL STATEMENT'!I7</f>
        <v>67.36</v>
      </c>
      <c r="D15" s="68" t="s">
        <v>133</v>
      </c>
      <c r="E15" s="67">
        <v>117.54</v>
      </c>
      <c r="F15" s="67">
        <f>ROUND(C15*E15,2)</f>
        <v>7917.49</v>
      </c>
    </row>
    <row r="16" spans="1:6" ht="20.45" customHeight="1">
      <c r="A16" s="77"/>
      <c r="B16" s="77"/>
      <c r="C16" s="78"/>
      <c r="D16" s="78"/>
      <c r="E16" s="79" t="s">
        <v>10</v>
      </c>
      <c r="F16" s="80">
        <f>SUM(F5:F15)</f>
        <v>436595.95</v>
      </c>
    </row>
    <row r="17" spans="1:6" ht="20.25" customHeight="1">
      <c r="A17" s="81"/>
      <c r="B17" s="82"/>
      <c r="C17" s="154" t="s">
        <v>143</v>
      </c>
      <c r="D17" s="155"/>
      <c r="E17" s="156"/>
      <c r="F17" s="83">
        <f>ROUND(F16*18%,2)</f>
        <v>78587.27</v>
      </c>
    </row>
    <row r="18" spans="1:6" ht="18.600000000000001" customHeight="1">
      <c r="A18" s="81"/>
      <c r="B18" s="155" t="s">
        <v>10</v>
      </c>
      <c r="C18" s="155"/>
      <c r="D18" s="155"/>
      <c r="E18" s="156"/>
      <c r="F18" s="83">
        <f>F16+F17</f>
        <v>515183.22000000003</v>
      </c>
    </row>
    <row r="19" spans="1:6" ht="20.45" customHeight="1">
      <c r="A19" s="154" t="s">
        <v>144</v>
      </c>
      <c r="B19" s="155"/>
      <c r="C19" s="155"/>
      <c r="D19" s="155"/>
      <c r="E19" s="156"/>
      <c r="F19" s="51">
        <f>ROUND(F18*1%,2)</f>
        <v>5151.83</v>
      </c>
    </row>
    <row r="20" spans="1:6" ht="19.899999999999999" customHeight="1">
      <c r="A20" s="145" t="s">
        <v>145</v>
      </c>
      <c r="B20" s="146"/>
      <c r="C20" s="146"/>
      <c r="D20" s="146"/>
      <c r="E20" s="147"/>
      <c r="F20" s="41">
        <f>F18+F19</f>
        <v>520335.05000000005</v>
      </c>
    </row>
    <row r="21" spans="1:6" ht="22.9" customHeight="1">
      <c r="A21" s="148" t="s">
        <v>146</v>
      </c>
      <c r="B21" s="149"/>
      <c r="C21" s="149"/>
      <c r="D21" s="149"/>
      <c r="E21" s="150"/>
      <c r="F21" s="84">
        <v>520336</v>
      </c>
    </row>
    <row r="22" spans="1:6">
      <c r="A22" s="85"/>
      <c r="B22" s="86"/>
      <c r="C22" s="85"/>
      <c r="D22" s="85"/>
      <c r="E22" s="85"/>
      <c r="F22" s="85"/>
    </row>
    <row r="26" spans="1:6" ht="23.25">
      <c r="A26" s="151"/>
      <c r="B26" s="151"/>
      <c r="C26" s="151"/>
      <c r="D26" s="151"/>
      <c r="E26" s="151"/>
      <c r="F26" s="151"/>
    </row>
    <row r="27" spans="1:6" ht="23.25">
      <c r="A27" s="151"/>
      <c r="B27" s="151"/>
      <c r="C27" s="151"/>
      <c r="D27" s="151"/>
      <c r="E27" s="151"/>
      <c r="F27" s="151"/>
    </row>
  </sheetData>
  <mergeCells count="10">
    <mergeCell ref="A20:E20"/>
    <mergeCell ref="A21:E21"/>
    <mergeCell ref="A26:F26"/>
    <mergeCell ref="A27:F27"/>
    <mergeCell ref="B1:F1"/>
    <mergeCell ref="B2:F2"/>
    <mergeCell ref="B3:F3"/>
    <mergeCell ref="C17:E17"/>
    <mergeCell ref="B18:E18"/>
    <mergeCell ref="A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85546875" style="33" customWidth="1"/>
    <col min="2" max="2" width="42.85546875" style="34" customWidth="1"/>
    <col min="3" max="3" width="13.7109375" style="26" bestFit="1" customWidth="1"/>
    <col min="4" max="4" width="9.140625" style="35"/>
    <col min="5" max="5" width="12.140625" style="26" customWidth="1"/>
    <col min="6" max="6" width="16.42578125" style="36" customWidth="1"/>
    <col min="7" max="7" width="22.140625" style="26" hidden="1" customWidth="1"/>
    <col min="8" max="16384" width="9.140625" style="26"/>
  </cols>
  <sheetData>
    <row r="1" spans="1:6" ht="18.75">
      <c r="A1" s="99" t="s">
        <v>0</v>
      </c>
      <c r="B1" s="99"/>
      <c r="C1" s="99"/>
      <c r="D1" s="99"/>
      <c r="E1" s="99"/>
      <c r="F1" s="99"/>
    </row>
    <row r="2" spans="1:6" ht="18.75">
      <c r="A2" s="99" t="s">
        <v>14</v>
      </c>
      <c r="B2" s="99"/>
      <c r="C2" s="99"/>
      <c r="D2" s="99"/>
      <c r="E2" s="99"/>
      <c r="F2" s="99"/>
    </row>
    <row r="3" spans="1:6" ht="51.75" customHeight="1">
      <c r="A3" s="100" t="s">
        <v>147</v>
      </c>
      <c r="B3" s="100"/>
      <c r="C3" s="100"/>
      <c r="D3" s="100"/>
      <c r="E3" s="100"/>
      <c r="F3" s="100"/>
    </row>
    <row r="4" spans="1:6">
      <c r="A4" s="27" t="s">
        <v>16</v>
      </c>
      <c r="B4" s="27" t="s">
        <v>17</v>
      </c>
      <c r="C4" s="27" t="s">
        <v>18</v>
      </c>
      <c r="D4" s="27" t="s">
        <v>5</v>
      </c>
      <c r="E4" s="27" t="s">
        <v>19</v>
      </c>
      <c r="F4" s="27" t="s">
        <v>20</v>
      </c>
    </row>
    <row r="5" spans="1:6" ht="30">
      <c r="A5" s="29">
        <v>1</v>
      </c>
      <c r="B5" s="28" t="s">
        <v>148</v>
      </c>
      <c r="C5" s="28">
        <v>2</v>
      </c>
      <c r="D5" s="28" t="s">
        <v>76</v>
      </c>
      <c r="E5" s="28">
        <v>326.85000000000002</v>
      </c>
      <c r="F5" s="28">
        <f>C5*E5</f>
        <v>653.70000000000005</v>
      </c>
    </row>
    <row r="6" spans="1:6" ht="165">
      <c r="A6" s="28" t="s">
        <v>149</v>
      </c>
      <c r="B6" s="28" t="s">
        <v>107</v>
      </c>
      <c r="C6" s="28">
        <v>28.46</v>
      </c>
      <c r="D6" s="28" t="s">
        <v>23</v>
      </c>
      <c r="E6" s="28">
        <v>151.82</v>
      </c>
      <c r="F6" s="28">
        <f t="shared" ref="F6:F16" si="0">C6*E6</f>
        <v>4320.7972</v>
      </c>
    </row>
    <row r="7" spans="1:6" ht="120">
      <c r="A7" s="28" t="s">
        <v>150</v>
      </c>
      <c r="B7" s="28" t="s">
        <v>25</v>
      </c>
      <c r="C7" s="28">
        <v>10.62</v>
      </c>
      <c r="D7" s="28" t="s">
        <v>23</v>
      </c>
      <c r="E7" s="28">
        <v>481.67</v>
      </c>
      <c r="F7" s="28">
        <f t="shared" si="0"/>
        <v>5115.3353999999999</v>
      </c>
    </row>
    <row r="8" spans="1:6" ht="90">
      <c r="A8" s="28" t="s">
        <v>151</v>
      </c>
      <c r="B8" s="28" t="s">
        <v>27</v>
      </c>
      <c r="C8" s="28">
        <v>17.84</v>
      </c>
      <c r="D8" s="28" t="s">
        <v>23</v>
      </c>
      <c r="E8" s="28">
        <v>1756.4</v>
      </c>
      <c r="F8" s="28">
        <f t="shared" si="0"/>
        <v>31334.176000000003</v>
      </c>
    </row>
    <row r="9" spans="1:6" ht="90">
      <c r="A9" s="28" t="s">
        <v>152</v>
      </c>
      <c r="B9" s="28" t="s">
        <v>57</v>
      </c>
      <c r="C9" s="28">
        <v>21.24</v>
      </c>
      <c r="D9" s="28" t="s">
        <v>23</v>
      </c>
      <c r="E9" s="28">
        <v>4961.7299999999996</v>
      </c>
      <c r="F9" s="28">
        <f t="shared" si="0"/>
        <v>105387.14519999998</v>
      </c>
    </row>
    <row r="10" spans="1:6" ht="60">
      <c r="A10" s="28" t="s">
        <v>153</v>
      </c>
      <c r="B10" s="28" t="s">
        <v>113</v>
      </c>
      <c r="C10" s="28">
        <v>13.94</v>
      </c>
      <c r="D10" s="28" t="s">
        <v>39</v>
      </c>
      <c r="E10" s="28">
        <v>194.5</v>
      </c>
      <c r="F10" s="28">
        <f t="shared" si="0"/>
        <v>2711.33</v>
      </c>
    </row>
    <row r="11" spans="1:6">
      <c r="A11" s="28">
        <v>7</v>
      </c>
      <c r="B11" s="28" t="s">
        <v>40</v>
      </c>
      <c r="C11" s="28"/>
      <c r="D11" s="28"/>
      <c r="E11" s="28"/>
      <c r="F11" s="28"/>
    </row>
    <row r="12" spans="1:6">
      <c r="A12" s="28" t="s">
        <v>61</v>
      </c>
      <c r="B12" s="28" t="s">
        <v>62</v>
      </c>
      <c r="C12" s="28">
        <v>9.1300000000000008</v>
      </c>
      <c r="D12" s="28" t="s">
        <v>23</v>
      </c>
      <c r="E12" s="28">
        <v>848.82</v>
      </c>
      <c r="F12" s="28">
        <f t="shared" si="0"/>
        <v>7749.7266000000009</v>
      </c>
    </row>
    <row r="13" spans="1:6">
      <c r="A13" s="28" t="s">
        <v>63</v>
      </c>
      <c r="B13" s="28" t="s">
        <v>154</v>
      </c>
      <c r="C13" s="28">
        <v>10.62</v>
      </c>
      <c r="D13" s="28" t="s">
        <v>23</v>
      </c>
      <c r="E13" s="28">
        <v>477.38</v>
      </c>
      <c r="F13" s="28">
        <f t="shared" si="0"/>
        <v>5069.7755999999999</v>
      </c>
    </row>
    <row r="14" spans="1:6">
      <c r="A14" s="28" t="s">
        <v>65</v>
      </c>
      <c r="B14" s="28" t="s">
        <v>64</v>
      </c>
      <c r="C14" s="28">
        <v>18.27</v>
      </c>
      <c r="D14" s="28" t="s">
        <v>23</v>
      </c>
      <c r="E14" s="28">
        <v>477.38</v>
      </c>
      <c r="F14" s="28">
        <f t="shared" si="0"/>
        <v>8721.7325999999994</v>
      </c>
    </row>
    <row r="15" spans="1:6">
      <c r="A15" s="28" t="s">
        <v>115</v>
      </c>
      <c r="B15" s="28" t="s">
        <v>116</v>
      </c>
      <c r="C15" s="28">
        <v>17.84</v>
      </c>
      <c r="D15" s="28" t="s">
        <v>23</v>
      </c>
      <c r="E15" s="28">
        <v>679.66</v>
      </c>
      <c r="F15" s="28">
        <f t="shared" si="0"/>
        <v>12125.134399999999</v>
      </c>
    </row>
    <row r="16" spans="1:6">
      <c r="A16" s="28" t="s">
        <v>117</v>
      </c>
      <c r="B16" s="28" t="s">
        <v>51</v>
      </c>
      <c r="C16" s="28">
        <v>28.46</v>
      </c>
      <c r="D16" s="28" t="s">
        <v>23</v>
      </c>
      <c r="E16" s="28">
        <v>117.54</v>
      </c>
      <c r="F16" s="28">
        <f t="shared" si="0"/>
        <v>3345.1884000000005</v>
      </c>
    </row>
    <row r="17" spans="1:6">
      <c r="A17" s="28"/>
      <c r="B17" s="28"/>
      <c r="C17" s="28"/>
      <c r="D17" s="28"/>
      <c r="E17" s="28" t="s">
        <v>52</v>
      </c>
      <c r="F17" s="28">
        <f>F5+F6+F7+F8+F9+F10+F12+F13+F14+F15+F16</f>
        <v>186534.04139999996</v>
      </c>
    </row>
    <row r="18" spans="1:6">
      <c r="A18" s="30"/>
      <c r="B18" s="31"/>
      <c r="C18" s="32"/>
      <c r="D18" s="29"/>
      <c r="E18" s="28" t="s">
        <v>53</v>
      </c>
      <c r="F18" s="28">
        <f>F17*18/100</f>
        <v>33576.127451999993</v>
      </c>
    </row>
    <row r="19" spans="1:6">
      <c r="A19" s="30"/>
      <c r="B19" s="31"/>
      <c r="C19" s="32"/>
      <c r="D19" s="29"/>
      <c r="E19" s="28"/>
      <c r="F19" s="28">
        <f>F18+F17</f>
        <v>220110.16885199994</v>
      </c>
    </row>
    <row r="20" spans="1:6">
      <c r="A20" s="30"/>
      <c r="B20" s="31"/>
      <c r="C20" s="32"/>
      <c r="D20" s="29"/>
      <c r="E20" s="28" t="s">
        <v>54</v>
      </c>
      <c r="F20" s="28">
        <f>F19*1/100</f>
        <v>2201.1016885199992</v>
      </c>
    </row>
    <row r="21" spans="1:6">
      <c r="A21" s="30"/>
      <c r="B21" s="31"/>
      <c r="C21" s="32"/>
      <c r="D21" s="29"/>
      <c r="E21" s="28" t="s">
        <v>52</v>
      </c>
      <c r="F21" s="28">
        <f>F20+F19</f>
        <v>222311.27054051994</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2"/>
  <sheetViews>
    <sheetView topLeftCell="A10" workbookViewId="0">
      <selection activeCell="A10" sqref="A1:XFD1048576"/>
    </sheetView>
  </sheetViews>
  <sheetFormatPr defaultRowHeight="15"/>
  <cols>
    <col min="1" max="1" width="8.85546875" style="33" customWidth="1"/>
    <col min="2" max="2" width="42.85546875" style="34" customWidth="1"/>
    <col min="3" max="3" width="13.7109375" style="26" bestFit="1" customWidth="1"/>
    <col min="4" max="4" width="9.140625" style="35"/>
    <col min="5" max="5" width="12.140625" style="26" customWidth="1"/>
    <col min="6" max="6" width="16.42578125" style="36" customWidth="1"/>
    <col min="7" max="7" width="22.140625" style="26" hidden="1" customWidth="1"/>
    <col min="8" max="16384" width="9.140625" style="26"/>
  </cols>
  <sheetData>
    <row r="1" spans="1:7" ht="18.75">
      <c r="A1" s="99" t="s">
        <v>0</v>
      </c>
      <c r="B1" s="99"/>
      <c r="C1" s="99"/>
      <c r="D1" s="99"/>
      <c r="E1" s="99"/>
      <c r="F1" s="99"/>
    </row>
    <row r="2" spans="1:7" ht="18.75">
      <c r="A2" s="99" t="s">
        <v>14</v>
      </c>
      <c r="B2" s="99"/>
      <c r="C2" s="99"/>
      <c r="D2" s="99"/>
      <c r="E2" s="99"/>
      <c r="F2" s="99"/>
    </row>
    <row r="3" spans="1:7" ht="54.75" customHeight="1">
      <c r="A3" s="101" t="s">
        <v>155</v>
      </c>
      <c r="B3" s="102"/>
      <c r="C3" s="102"/>
      <c r="D3" s="102"/>
      <c r="E3" s="102"/>
      <c r="F3" s="103"/>
    </row>
    <row r="4" spans="1:7">
      <c r="A4" s="27" t="s">
        <v>16</v>
      </c>
      <c r="B4" s="27" t="s">
        <v>17</v>
      </c>
      <c r="C4" s="27" t="s">
        <v>18</v>
      </c>
      <c r="D4" s="27" t="s">
        <v>5</v>
      </c>
      <c r="E4" s="27" t="s">
        <v>19</v>
      </c>
      <c r="F4" s="27" t="s">
        <v>20</v>
      </c>
    </row>
    <row r="5" spans="1:7" ht="165">
      <c r="A5" s="28" t="s">
        <v>156</v>
      </c>
      <c r="B5" s="28" t="s">
        <v>107</v>
      </c>
      <c r="C5" s="28">
        <v>35.4</v>
      </c>
      <c r="D5" s="28" t="s">
        <v>23</v>
      </c>
      <c r="E5" s="28">
        <v>167.33</v>
      </c>
      <c r="F5" s="28">
        <f t="shared" ref="F5:F17" si="0">C5*E5</f>
        <v>5923.482</v>
      </c>
    </row>
    <row r="6" spans="1:7" ht="120">
      <c r="A6" s="28" t="s">
        <v>24</v>
      </c>
      <c r="B6" s="28" t="s">
        <v>25</v>
      </c>
      <c r="C6" s="28">
        <v>3.54</v>
      </c>
      <c r="D6" s="28" t="s">
        <v>23</v>
      </c>
      <c r="E6" s="28">
        <v>347.85</v>
      </c>
      <c r="F6" s="28">
        <f t="shared" si="0"/>
        <v>1231.3890000000001</v>
      </c>
    </row>
    <row r="7" spans="1:7" ht="90">
      <c r="A7" s="28" t="s">
        <v>110</v>
      </c>
      <c r="B7" s="28" t="s">
        <v>27</v>
      </c>
      <c r="C7" s="28">
        <v>5.9</v>
      </c>
      <c r="D7" s="28" t="s">
        <v>23</v>
      </c>
      <c r="E7" s="28">
        <v>1756.4</v>
      </c>
      <c r="F7" s="28">
        <f t="shared" si="0"/>
        <v>10362.760000000002</v>
      </c>
    </row>
    <row r="8" spans="1:7" ht="135">
      <c r="A8" s="28" t="s">
        <v>28</v>
      </c>
      <c r="B8" s="28" t="s">
        <v>29</v>
      </c>
      <c r="C8" s="28">
        <v>15.58</v>
      </c>
      <c r="D8" s="28" t="s">
        <v>23</v>
      </c>
      <c r="E8" s="28">
        <v>6082.45</v>
      </c>
      <c r="F8" s="28">
        <f t="shared" si="0"/>
        <v>94764.570999999996</v>
      </c>
    </row>
    <row r="9" spans="1:7" ht="60">
      <c r="A9" s="28" t="s">
        <v>112</v>
      </c>
      <c r="B9" s="28" t="s">
        <v>113</v>
      </c>
      <c r="C9" s="28">
        <v>174.24</v>
      </c>
      <c r="D9" s="28" t="s">
        <v>39</v>
      </c>
      <c r="E9" s="28">
        <v>194.5</v>
      </c>
      <c r="F9" s="28">
        <f t="shared" si="0"/>
        <v>33889.68</v>
      </c>
    </row>
    <row r="10" spans="1:7" ht="120">
      <c r="A10" s="28" t="s">
        <v>157</v>
      </c>
      <c r="B10" s="28" t="s">
        <v>158</v>
      </c>
      <c r="C10" s="28">
        <v>1.9370000000000001</v>
      </c>
      <c r="D10" s="28" t="s">
        <v>93</v>
      </c>
      <c r="E10" s="28">
        <v>80879.070000000007</v>
      </c>
      <c r="F10" s="28">
        <f t="shared" si="0"/>
        <v>156662.75859000001</v>
      </c>
      <c r="G10" s="87">
        <v>53433.91</v>
      </c>
    </row>
    <row r="11" spans="1:7" ht="105">
      <c r="A11" s="28" t="s">
        <v>159</v>
      </c>
      <c r="B11" s="28" t="s">
        <v>160</v>
      </c>
      <c r="C11" s="28">
        <v>7.08</v>
      </c>
      <c r="D11" s="28" t="s">
        <v>23</v>
      </c>
      <c r="E11" s="28">
        <v>6308.87</v>
      </c>
      <c r="F11" s="28">
        <f t="shared" si="0"/>
        <v>44666.799599999998</v>
      </c>
    </row>
    <row r="12" spans="1:7">
      <c r="A12" s="29">
        <v>8</v>
      </c>
      <c r="B12" s="28" t="s">
        <v>40</v>
      </c>
      <c r="C12" s="28"/>
      <c r="D12" s="28"/>
      <c r="E12" s="28"/>
      <c r="F12" s="28"/>
    </row>
    <row r="13" spans="1:7">
      <c r="A13" s="28" t="s">
        <v>61</v>
      </c>
      <c r="B13" s="28" t="s">
        <v>161</v>
      </c>
      <c r="C13" s="28">
        <v>11.25</v>
      </c>
      <c r="D13" s="28" t="s">
        <v>23</v>
      </c>
      <c r="E13" s="28">
        <v>744.66</v>
      </c>
      <c r="F13" s="28">
        <f t="shared" si="0"/>
        <v>8377.4249999999993</v>
      </c>
    </row>
    <row r="14" spans="1:7">
      <c r="A14" s="28" t="s">
        <v>63</v>
      </c>
      <c r="B14" s="28" t="s">
        <v>162</v>
      </c>
      <c r="C14" s="28">
        <v>3.54</v>
      </c>
      <c r="D14" s="28" t="s">
        <v>23</v>
      </c>
      <c r="E14" s="28">
        <v>342.9</v>
      </c>
      <c r="F14" s="28">
        <f t="shared" si="0"/>
        <v>1213.866</v>
      </c>
    </row>
    <row r="15" spans="1:7">
      <c r="A15" s="28" t="s">
        <v>65</v>
      </c>
      <c r="B15" s="28" t="s">
        <v>163</v>
      </c>
      <c r="C15" s="28">
        <v>5.9</v>
      </c>
      <c r="D15" s="28" t="s">
        <v>23</v>
      </c>
      <c r="E15" s="28">
        <v>570.94000000000005</v>
      </c>
      <c r="F15" s="28">
        <f t="shared" si="0"/>
        <v>3368.5460000000007</v>
      </c>
    </row>
    <row r="16" spans="1:7">
      <c r="A16" s="28" t="s">
        <v>115</v>
      </c>
      <c r="B16" s="28" t="s">
        <v>164</v>
      </c>
      <c r="C16" s="28">
        <v>22.5</v>
      </c>
      <c r="D16" s="28" t="s">
        <v>23</v>
      </c>
      <c r="E16" s="28">
        <v>342.9</v>
      </c>
      <c r="F16" s="28">
        <f t="shared" si="0"/>
        <v>7715.2499999999991</v>
      </c>
    </row>
    <row r="17" spans="1:6">
      <c r="A17" s="28" t="s">
        <v>117</v>
      </c>
      <c r="B17" s="28" t="s">
        <v>66</v>
      </c>
      <c r="C17" s="28">
        <v>30</v>
      </c>
      <c r="D17" s="28" t="s">
        <v>23</v>
      </c>
      <c r="E17" s="28">
        <v>117.54</v>
      </c>
      <c r="F17" s="28">
        <f t="shared" si="0"/>
        <v>3526.2000000000003</v>
      </c>
    </row>
    <row r="18" spans="1:6">
      <c r="A18" s="28"/>
      <c r="B18" s="28"/>
      <c r="C18" s="28"/>
      <c r="D18" s="28"/>
      <c r="E18" s="28" t="s">
        <v>52</v>
      </c>
      <c r="F18" s="28">
        <f>SUM(F5:F17)</f>
        <v>371702.72718999995</v>
      </c>
    </row>
    <row r="19" spans="1:6">
      <c r="A19" s="30"/>
      <c r="B19" s="31"/>
      <c r="C19" s="32"/>
      <c r="D19" s="29"/>
      <c r="E19" s="28" t="s">
        <v>53</v>
      </c>
      <c r="F19" s="28">
        <f>F18*18/100</f>
        <v>66906.490894199989</v>
      </c>
    </row>
    <row r="20" spans="1:6">
      <c r="A20" s="30"/>
      <c r="B20" s="31"/>
      <c r="C20" s="32"/>
      <c r="D20" s="29"/>
      <c r="E20" s="28"/>
      <c r="F20" s="28">
        <f>F19+F18</f>
        <v>438609.21808419994</v>
      </c>
    </row>
    <row r="21" spans="1:6">
      <c r="A21" s="30"/>
      <c r="B21" s="31"/>
      <c r="C21" s="32"/>
      <c r="D21" s="29"/>
      <c r="E21" s="28" t="s">
        <v>54</v>
      </c>
      <c r="F21" s="28">
        <f>F20*1/100</f>
        <v>4386.0921808419989</v>
      </c>
    </row>
    <row r="22" spans="1:6">
      <c r="A22" s="30"/>
      <c r="B22" s="31"/>
      <c r="C22" s="32"/>
      <c r="D22" s="29"/>
      <c r="E22" s="28" t="s">
        <v>52</v>
      </c>
      <c r="F22" s="28">
        <f>F21+F20</f>
        <v>442995.31026504195</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M17"/>
  <sheetViews>
    <sheetView topLeftCell="A7" workbookViewId="0">
      <selection activeCell="F8" sqref="F8"/>
    </sheetView>
  </sheetViews>
  <sheetFormatPr defaultRowHeight="15"/>
  <cols>
    <col min="1" max="1" width="8.7109375" customWidth="1"/>
    <col min="2" max="2" width="44.140625" customWidth="1"/>
    <col min="3" max="5" width="10.28515625" hidden="1" customWidth="1"/>
    <col min="6" max="6" width="10.28515625" customWidth="1"/>
    <col min="7" max="7" width="10.28515625" style="201" hidden="1" customWidth="1"/>
    <col min="8" max="8" width="10.28515625" style="202" hidden="1" customWidth="1"/>
    <col min="9" max="9" width="10.28515625" style="203" hidden="1" customWidth="1"/>
    <col min="10" max="10" width="11.5703125" customWidth="1"/>
    <col min="11" max="11" width="11.5703125" style="204" customWidth="1"/>
    <col min="12" max="12" width="12.140625" customWidth="1"/>
  </cols>
  <sheetData>
    <row r="1" spans="1:13" ht="18.75">
      <c r="A1" s="157" t="s">
        <v>0</v>
      </c>
      <c r="B1" s="158"/>
      <c r="C1" s="158"/>
      <c r="D1" s="158"/>
      <c r="E1" s="158"/>
      <c r="F1" s="158"/>
      <c r="G1" s="158"/>
      <c r="H1" s="158"/>
      <c r="I1" s="158"/>
      <c r="J1" s="158"/>
      <c r="K1" s="158"/>
      <c r="L1" s="158"/>
      <c r="M1" s="159"/>
    </row>
    <row r="2" spans="1:13" ht="18.75">
      <c r="A2" s="160" t="s">
        <v>14</v>
      </c>
      <c r="B2" s="161"/>
      <c r="C2" s="161"/>
      <c r="D2" s="161"/>
      <c r="E2" s="161"/>
      <c r="F2" s="161"/>
      <c r="G2" s="161"/>
      <c r="H2" s="161"/>
      <c r="I2" s="161"/>
      <c r="J2" s="161"/>
      <c r="K2" s="161"/>
      <c r="L2" s="161"/>
      <c r="M2" s="159"/>
    </row>
    <row r="3" spans="1:13" ht="27" customHeight="1">
      <c r="A3" s="205" t="s">
        <v>201</v>
      </c>
      <c r="B3" s="206"/>
      <c r="C3" s="206"/>
      <c r="D3" s="206"/>
      <c r="E3" s="206"/>
      <c r="F3" s="206"/>
      <c r="G3" s="206"/>
      <c r="H3" s="206"/>
      <c r="I3" s="206"/>
      <c r="J3" s="206"/>
      <c r="K3" s="206"/>
      <c r="L3" s="207"/>
      <c r="M3" s="162"/>
    </row>
    <row r="4" spans="1:13">
      <c r="A4" s="163" t="s">
        <v>202</v>
      </c>
      <c r="B4" s="163" t="s">
        <v>203</v>
      </c>
      <c r="C4" s="163">
        <v>3</v>
      </c>
      <c r="D4" s="163">
        <v>1</v>
      </c>
      <c r="E4" s="163">
        <v>2</v>
      </c>
      <c r="F4" s="163" t="s">
        <v>204</v>
      </c>
      <c r="G4" s="164" t="s">
        <v>205</v>
      </c>
      <c r="H4" s="165"/>
      <c r="I4" s="166"/>
      <c r="J4" s="163" t="s">
        <v>5</v>
      </c>
      <c r="K4" s="167" t="s">
        <v>19</v>
      </c>
      <c r="L4" s="163" t="s">
        <v>20</v>
      </c>
    </row>
    <row r="5" spans="1:13" s="179" customFormat="1" ht="114.75">
      <c r="A5" s="168" t="s">
        <v>206</v>
      </c>
      <c r="B5" s="169" t="s">
        <v>207</v>
      </c>
      <c r="C5" s="170">
        <v>743.4</v>
      </c>
      <c r="D5" s="171" t="s">
        <v>208</v>
      </c>
      <c r="E5" s="172">
        <v>120.53</v>
      </c>
      <c r="F5" s="173">
        <v>70.8</v>
      </c>
      <c r="G5" s="174"/>
      <c r="H5" s="175"/>
      <c r="I5" s="174"/>
      <c r="J5" s="176" t="s">
        <v>208</v>
      </c>
      <c r="K5" s="177">
        <v>120.53</v>
      </c>
      <c r="L5" s="176">
        <f>F5*K5</f>
        <v>8533.5239999999994</v>
      </c>
      <c r="M5" s="178"/>
    </row>
    <row r="6" spans="1:13" ht="51">
      <c r="A6" s="180" t="s">
        <v>209</v>
      </c>
      <c r="B6" s="181" t="s">
        <v>210</v>
      </c>
      <c r="C6" s="170">
        <v>80.72</v>
      </c>
      <c r="D6" s="170">
        <v>11.23</v>
      </c>
      <c r="E6" s="170">
        <v>20.8</v>
      </c>
      <c r="F6" s="170">
        <v>929.37</v>
      </c>
      <c r="G6" s="182">
        <v>89.2</v>
      </c>
      <c r="H6" s="183">
        <v>106.2</v>
      </c>
      <c r="I6" s="184">
        <v>26.03</v>
      </c>
      <c r="J6" s="185" t="s">
        <v>211</v>
      </c>
      <c r="K6" s="186">
        <v>10</v>
      </c>
      <c r="L6" s="176">
        <f t="shared" ref="L6:L11" si="0">F6*K6</f>
        <v>9293.7000000000007</v>
      </c>
    </row>
    <row r="7" spans="1:13" ht="73.5" customHeight="1">
      <c r="A7" s="180" t="s">
        <v>212</v>
      </c>
      <c r="B7" s="181" t="s">
        <v>213</v>
      </c>
      <c r="C7" s="170"/>
      <c r="D7" s="170"/>
      <c r="E7" s="170"/>
      <c r="F7" s="170">
        <v>96.03</v>
      </c>
      <c r="G7" s="182"/>
      <c r="H7" s="183"/>
      <c r="I7" s="184"/>
      <c r="J7" s="185" t="s">
        <v>208</v>
      </c>
      <c r="K7" s="186">
        <v>5636</v>
      </c>
      <c r="L7" s="176">
        <f t="shared" si="0"/>
        <v>541225.07999999996</v>
      </c>
    </row>
    <row r="8" spans="1:13" ht="73.5" customHeight="1">
      <c r="A8" s="180" t="s">
        <v>214</v>
      </c>
      <c r="B8" s="181" t="s">
        <v>215</v>
      </c>
      <c r="C8" s="170"/>
      <c r="D8" s="170"/>
      <c r="E8" s="170"/>
      <c r="F8" s="170">
        <v>47.2</v>
      </c>
      <c r="G8" s="182"/>
      <c r="H8" s="183"/>
      <c r="I8" s="184"/>
      <c r="J8" s="185" t="s">
        <v>208</v>
      </c>
      <c r="K8" s="186">
        <v>7735</v>
      </c>
      <c r="L8" s="176">
        <f t="shared" si="0"/>
        <v>365092</v>
      </c>
    </row>
    <row r="9" spans="1:13" ht="73.5" customHeight="1">
      <c r="A9" s="180" t="s">
        <v>216</v>
      </c>
      <c r="B9" s="181" t="s">
        <v>217</v>
      </c>
      <c r="C9" s="170"/>
      <c r="D9" s="170"/>
      <c r="E9" s="170"/>
      <c r="F9" s="170">
        <v>46.47</v>
      </c>
      <c r="G9" s="182"/>
      <c r="H9" s="183"/>
      <c r="I9" s="184"/>
      <c r="J9" s="185" t="s">
        <v>211</v>
      </c>
      <c r="K9" s="186">
        <v>514</v>
      </c>
      <c r="L9" s="176">
        <f t="shared" si="0"/>
        <v>23885.579999999998</v>
      </c>
    </row>
    <row r="10" spans="1:13" ht="18.75">
      <c r="A10" s="180">
        <v>5</v>
      </c>
      <c r="B10" s="187" t="s">
        <v>218</v>
      </c>
      <c r="C10" s="170"/>
      <c r="D10" s="87"/>
      <c r="E10" s="87"/>
      <c r="F10" s="188"/>
      <c r="G10" s="189"/>
      <c r="H10" s="189"/>
      <c r="I10" s="189"/>
      <c r="J10" s="185"/>
      <c r="K10" s="189"/>
      <c r="L10" s="176">
        <f t="shared" si="0"/>
        <v>0</v>
      </c>
    </row>
    <row r="11" spans="1:13" ht="15.75">
      <c r="A11" s="180">
        <v>6</v>
      </c>
      <c r="B11" s="181" t="s">
        <v>219</v>
      </c>
      <c r="C11" s="170">
        <v>43.83</v>
      </c>
      <c r="D11" s="87" t="s">
        <v>220</v>
      </c>
      <c r="E11" s="87">
        <v>778.47</v>
      </c>
      <c r="F11" s="190">
        <v>70.8</v>
      </c>
      <c r="G11"/>
      <c r="H11"/>
      <c r="I11"/>
      <c r="J11" s="185" t="s">
        <v>211</v>
      </c>
      <c r="K11" s="191">
        <v>169.46</v>
      </c>
      <c r="L11" s="176">
        <f t="shared" si="0"/>
        <v>11997.768</v>
      </c>
    </row>
    <row r="12" spans="1:13">
      <c r="A12" s="192"/>
      <c r="B12" s="193" t="s">
        <v>221</v>
      </c>
      <c r="C12" s="194"/>
      <c r="D12" s="194"/>
      <c r="E12" s="194"/>
      <c r="F12" s="194"/>
      <c r="G12" s="194"/>
      <c r="H12" s="194"/>
      <c r="I12" s="194"/>
      <c r="J12" s="194"/>
      <c r="K12" s="195"/>
      <c r="L12" s="196">
        <f>SUM(L5:L11)</f>
        <v>960027.652</v>
      </c>
    </row>
    <row r="13" spans="1:13">
      <c r="A13" s="197"/>
      <c r="B13" s="198"/>
      <c r="C13" s="198"/>
      <c r="D13" s="198"/>
      <c r="E13" s="198"/>
      <c r="F13" s="198"/>
      <c r="G13" s="198"/>
      <c r="H13" s="198"/>
      <c r="I13" s="198"/>
      <c r="J13" s="198"/>
      <c r="K13" s="198"/>
      <c r="L13" s="199"/>
    </row>
    <row r="14" spans="1:13" ht="15" customHeight="1">
      <c r="B14" s="200" t="s">
        <v>222</v>
      </c>
      <c r="C14" s="200"/>
      <c r="D14" s="200"/>
      <c r="E14" s="200"/>
      <c r="F14" s="200"/>
      <c r="G14" s="200"/>
      <c r="H14" s="200"/>
      <c r="I14" s="200"/>
      <c r="J14" s="200"/>
      <c r="K14" s="200"/>
      <c r="L14" s="200"/>
    </row>
    <row r="15" spans="1:13">
      <c r="B15" s="200"/>
      <c r="C15" s="200"/>
      <c r="D15" s="200"/>
      <c r="E15" s="200"/>
      <c r="F15" s="200"/>
      <c r="G15" s="200"/>
      <c r="H15" s="200"/>
      <c r="I15" s="200"/>
      <c r="J15" s="200"/>
      <c r="K15" s="200"/>
      <c r="L15" s="200"/>
    </row>
    <row r="16" spans="1:13">
      <c r="B16" s="200"/>
      <c r="C16" s="200"/>
      <c r="D16" s="200"/>
      <c r="E16" s="200"/>
      <c r="F16" s="200"/>
      <c r="G16" s="200"/>
      <c r="H16" s="200"/>
      <c r="I16" s="200"/>
      <c r="J16" s="200"/>
      <c r="K16" s="200"/>
      <c r="L16" s="200"/>
    </row>
    <row r="17" spans="2:12">
      <c r="B17" s="200"/>
      <c r="C17" s="200"/>
      <c r="D17" s="200"/>
      <c r="E17" s="200"/>
      <c r="F17" s="200"/>
      <c r="G17" s="200"/>
      <c r="H17" s="200"/>
      <c r="I17" s="200"/>
      <c r="J17" s="200"/>
      <c r="K17" s="200"/>
      <c r="L17" s="200"/>
    </row>
  </sheetData>
  <mergeCells count="5">
    <mergeCell ref="A1:L1"/>
    <mergeCell ref="A2:L2"/>
    <mergeCell ref="A3:L3"/>
    <mergeCell ref="B12:K12"/>
    <mergeCell ref="B14:L1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16"/>
  <sheetViews>
    <sheetView workbookViewId="0">
      <selection activeCell="A3" sqref="A3:F3"/>
    </sheetView>
  </sheetViews>
  <sheetFormatPr defaultRowHeight="15"/>
  <cols>
    <col min="1" max="1" width="8.85546875" style="33" customWidth="1"/>
    <col min="2" max="2" width="42.85546875" style="34" customWidth="1"/>
    <col min="3" max="3" width="13.7109375" style="26" customWidth="1"/>
    <col min="4" max="4" width="9.140625" style="35"/>
    <col min="5" max="5" width="12.140625" style="26" customWidth="1"/>
    <col min="6" max="6" width="16.42578125" style="36" customWidth="1"/>
    <col min="7" max="7" width="22.140625" style="26" hidden="1" customWidth="1"/>
    <col min="8" max="16384" width="9.140625" style="26"/>
  </cols>
  <sheetData>
    <row r="1" spans="1:6" ht="18.75">
      <c r="A1" s="99" t="s">
        <v>0</v>
      </c>
      <c r="B1" s="99"/>
      <c r="C1" s="99"/>
      <c r="D1" s="99"/>
      <c r="E1" s="99"/>
      <c r="F1" s="99"/>
    </row>
    <row r="2" spans="1:6" ht="18.75">
      <c r="A2" s="99" t="s">
        <v>14</v>
      </c>
      <c r="B2" s="99"/>
      <c r="C2" s="99"/>
      <c r="D2" s="99"/>
      <c r="E2" s="99"/>
      <c r="F2" s="99"/>
    </row>
    <row r="3" spans="1:6" ht="36" customHeight="1">
      <c r="A3" s="101" t="s">
        <v>55</v>
      </c>
      <c r="B3" s="102"/>
      <c r="C3" s="102"/>
      <c r="D3" s="102"/>
      <c r="E3" s="102"/>
      <c r="F3" s="103"/>
    </row>
    <row r="4" spans="1:6">
      <c r="A4" s="27" t="s">
        <v>16</v>
      </c>
      <c r="B4" s="27" t="s">
        <v>17</v>
      </c>
      <c r="C4" s="27" t="s">
        <v>18</v>
      </c>
      <c r="D4" s="27" t="s">
        <v>5</v>
      </c>
      <c r="E4" s="27" t="s">
        <v>19</v>
      </c>
      <c r="F4" s="27" t="s">
        <v>20</v>
      </c>
    </row>
    <row r="5" spans="1:6" ht="120">
      <c r="A5" s="28" t="s">
        <v>21</v>
      </c>
      <c r="B5" s="28" t="s">
        <v>22</v>
      </c>
      <c r="C5" s="28">
        <v>188.1</v>
      </c>
      <c r="D5" s="28" t="s">
        <v>23</v>
      </c>
      <c r="E5" s="28">
        <v>151.82</v>
      </c>
      <c r="F5" s="28">
        <f>C5*E5</f>
        <v>28557.341999999997</v>
      </c>
    </row>
    <row r="6" spans="1:6" ht="90">
      <c r="A6" s="28" t="s">
        <v>56</v>
      </c>
      <c r="B6" s="28" t="s">
        <v>57</v>
      </c>
      <c r="C6" s="28">
        <v>0.49</v>
      </c>
      <c r="D6" s="28" t="s">
        <v>23</v>
      </c>
      <c r="E6" s="28">
        <v>4961.7299999999996</v>
      </c>
      <c r="F6" s="28">
        <f t="shared" ref="F6:F10" si="0">C6*E6</f>
        <v>2431.2476999999999</v>
      </c>
    </row>
    <row r="7" spans="1:6" ht="240">
      <c r="A7" s="28" t="s">
        <v>58</v>
      </c>
      <c r="B7" s="28" t="s">
        <v>59</v>
      </c>
      <c r="C7" s="28">
        <v>743.49</v>
      </c>
      <c r="D7" s="28" t="s">
        <v>60</v>
      </c>
      <c r="E7" s="28">
        <v>877.85</v>
      </c>
      <c r="F7" s="28">
        <f t="shared" si="0"/>
        <v>652672.69650000008</v>
      </c>
    </row>
    <row r="8" spans="1:6">
      <c r="A8" s="29">
        <v>4</v>
      </c>
      <c r="B8" s="28" t="s">
        <v>40</v>
      </c>
      <c r="C8" s="28"/>
      <c r="D8" s="28"/>
      <c r="E8" s="28"/>
      <c r="F8" s="28"/>
    </row>
    <row r="9" spans="1:6">
      <c r="A9" s="28" t="s">
        <v>61</v>
      </c>
      <c r="B9" s="28" t="s">
        <v>62</v>
      </c>
      <c r="C9" s="28">
        <v>0.21</v>
      </c>
      <c r="D9" s="28" t="s">
        <v>23</v>
      </c>
      <c r="E9" s="28">
        <v>848.82</v>
      </c>
      <c r="F9" s="28">
        <f t="shared" si="0"/>
        <v>178.25220000000002</v>
      </c>
    </row>
    <row r="10" spans="1:6">
      <c r="A10" s="28" t="s">
        <v>63</v>
      </c>
      <c r="B10" s="28" t="s">
        <v>64</v>
      </c>
      <c r="C10" s="28">
        <v>0.42</v>
      </c>
      <c r="D10" s="28" t="s">
        <v>23</v>
      </c>
      <c r="E10" s="28">
        <v>447.06</v>
      </c>
      <c r="F10" s="28">
        <f t="shared" si="0"/>
        <v>187.76519999999999</v>
      </c>
    </row>
    <row r="11" spans="1:6">
      <c r="A11" s="30" t="s">
        <v>65</v>
      </c>
      <c r="B11" s="28" t="s">
        <v>66</v>
      </c>
      <c r="C11" s="28">
        <v>188.1</v>
      </c>
      <c r="D11" s="28" t="s">
        <v>67</v>
      </c>
      <c r="E11" s="28">
        <v>177.1</v>
      </c>
      <c r="F11" s="28">
        <v>21695.53</v>
      </c>
    </row>
    <row r="12" spans="1:6">
      <c r="A12" s="28"/>
      <c r="B12" s="28"/>
      <c r="C12" s="28"/>
      <c r="D12" s="28"/>
      <c r="E12" s="28" t="s">
        <v>52</v>
      </c>
      <c r="F12" s="28">
        <f>SUM(F5:F11)</f>
        <v>705722.83360000013</v>
      </c>
    </row>
    <row r="13" spans="1:6">
      <c r="A13" s="30"/>
      <c r="B13" s="31"/>
      <c r="C13" s="32"/>
      <c r="D13" s="29"/>
      <c r="E13" s="28" t="s">
        <v>53</v>
      </c>
      <c r="F13" s="28">
        <f>F12*18/100</f>
        <v>127030.11004800003</v>
      </c>
    </row>
    <row r="14" spans="1:6">
      <c r="A14" s="30"/>
      <c r="B14" s="31"/>
      <c r="C14" s="32"/>
      <c r="D14" s="29"/>
      <c r="E14" s="28"/>
      <c r="F14" s="28">
        <f>F13+F12</f>
        <v>832752.94364800013</v>
      </c>
    </row>
    <row r="15" spans="1:6">
      <c r="A15" s="30"/>
      <c r="B15" s="31"/>
      <c r="C15" s="32"/>
      <c r="D15" s="29"/>
      <c r="E15" s="28" t="s">
        <v>54</v>
      </c>
      <c r="F15" s="28">
        <f>F14*1/100</f>
        <v>8327.5294364800011</v>
      </c>
    </row>
    <row r="16" spans="1:6">
      <c r="A16" s="30"/>
      <c r="B16" s="31"/>
      <c r="C16" s="32"/>
      <c r="D16" s="29"/>
      <c r="E16" s="28" t="s">
        <v>52</v>
      </c>
      <c r="F16" s="28">
        <f>F15+F14</f>
        <v>841080.47308448015</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6"/>
  <sheetViews>
    <sheetView workbookViewId="0">
      <selection activeCell="A3" sqref="A3:F3"/>
    </sheetView>
  </sheetViews>
  <sheetFormatPr defaultRowHeight="15"/>
  <cols>
    <col min="1" max="1" width="8.85546875" style="33" customWidth="1"/>
    <col min="2" max="2" width="42.85546875" style="34" customWidth="1"/>
    <col min="3" max="3" width="13.7109375" style="26" customWidth="1"/>
    <col min="4" max="4" width="9.140625" style="35"/>
    <col min="5" max="5" width="12.140625" style="26" customWidth="1"/>
    <col min="6" max="6" width="16.42578125" style="36" customWidth="1"/>
    <col min="7" max="7" width="22.140625" style="26" hidden="1" customWidth="1"/>
    <col min="8" max="16384" width="9.140625" style="26"/>
  </cols>
  <sheetData>
    <row r="1" spans="1:6" ht="18.75">
      <c r="A1" s="99" t="s">
        <v>0</v>
      </c>
      <c r="B1" s="99"/>
      <c r="C1" s="99"/>
      <c r="D1" s="99"/>
      <c r="E1" s="99"/>
      <c r="F1" s="99"/>
    </row>
    <row r="2" spans="1:6" ht="18.75">
      <c r="A2" s="99" t="s">
        <v>14</v>
      </c>
      <c r="B2" s="99"/>
      <c r="C2" s="99"/>
      <c r="D2" s="99"/>
      <c r="E2" s="99"/>
      <c r="F2" s="99"/>
    </row>
    <row r="3" spans="1:6" ht="51.75" customHeight="1">
      <c r="A3" s="101" t="s">
        <v>68</v>
      </c>
      <c r="B3" s="102"/>
      <c r="C3" s="102"/>
      <c r="D3" s="102"/>
      <c r="E3" s="102"/>
      <c r="F3" s="103"/>
    </row>
    <row r="4" spans="1:6">
      <c r="A4" s="27" t="s">
        <v>16</v>
      </c>
      <c r="B4" s="27" t="s">
        <v>17</v>
      </c>
      <c r="C4" s="27" t="s">
        <v>18</v>
      </c>
      <c r="D4" s="27" t="s">
        <v>5</v>
      </c>
      <c r="E4" s="27" t="s">
        <v>19</v>
      </c>
      <c r="F4" s="27" t="s">
        <v>20</v>
      </c>
    </row>
    <row r="5" spans="1:6" ht="120">
      <c r="A5" s="28" t="s">
        <v>21</v>
      </c>
      <c r="B5" s="28" t="s">
        <v>22</v>
      </c>
      <c r="C5" s="28">
        <v>184.58</v>
      </c>
      <c r="D5" s="28" t="s">
        <v>23</v>
      </c>
      <c r="E5" s="28">
        <v>151.82</v>
      </c>
      <c r="F5" s="28">
        <f>C5*E5</f>
        <v>28022.935600000001</v>
      </c>
    </row>
    <row r="6" spans="1:6" ht="90">
      <c r="A6" s="28" t="s">
        <v>56</v>
      </c>
      <c r="B6" s="28" t="s">
        <v>57</v>
      </c>
      <c r="C6" s="28">
        <v>0.97</v>
      </c>
      <c r="D6" s="28" t="s">
        <v>23</v>
      </c>
      <c r="E6" s="28">
        <v>4961.7299999999996</v>
      </c>
      <c r="F6" s="28">
        <f t="shared" ref="F6:F10" si="0">C6*E6</f>
        <v>4812.878099999999</v>
      </c>
    </row>
    <row r="7" spans="1:6" ht="240">
      <c r="A7" s="28" t="s">
        <v>58</v>
      </c>
      <c r="B7" s="28" t="s">
        <v>59</v>
      </c>
      <c r="C7" s="28">
        <v>729.55</v>
      </c>
      <c r="D7" s="28" t="s">
        <v>60</v>
      </c>
      <c r="E7" s="28">
        <v>877.85</v>
      </c>
      <c r="F7" s="28">
        <f t="shared" si="0"/>
        <v>640435.46750000003</v>
      </c>
    </row>
    <row r="8" spans="1:6">
      <c r="A8" s="29">
        <v>4</v>
      </c>
      <c r="B8" s="28" t="s">
        <v>40</v>
      </c>
      <c r="C8" s="28"/>
      <c r="D8" s="28"/>
      <c r="E8" s="28"/>
      <c r="F8" s="28"/>
    </row>
    <row r="9" spans="1:6">
      <c r="A9" s="28" t="s">
        <v>61</v>
      </c>
      <c r="B9" s="28" t="s">
        <v>62</v>
      </c>
      <c r="C9" s="28">
        <v>0.42</v>
      </c>
      <c r="D9" s="28" t="s">
        <v>23</v>
      </c>
      <c r="E9" s="28">
        <v>848.82</v>
      </c>
      <c r="F9" s="28">
        <f t="shared" si="0"/>
        <v>356.50440000000003</v>
      </c>
    </row>
    <row r="10" spans="1:6">
      <c r="A10" s="28" t="s">
        <v>63</v>
      </c>
      <c r="B10" s="28" t="s">
        <v>64</v>
      </c>
      <c r="C10" s="28">
        <v>0.83</v>
      </c>
      <c r="D10" s="28" t="s">
        <v>23</v>
      </c>
      <c r="E10" s="28">
        <v>447.06</v>
      </c>
      <c r="F10" s="28">
        <f t="shared" si="0"/>
        <v>371.0598</v>
      </c>
    </row>
    <row r="11" spans="1:6">
      <c r="A11" s="30" t="s">
        <v>65</v>
      </c>
      <c r="B11" s="28" t="s">
        <v>66</v>
      </c>
      <c r="C11" s="28">
        <f>F11/E11</f>
        <v>122.50440429136081</v>
      </c>
      <c r="D11" s="28" t="s">
        <v>67</v>
      </c>
      <c r="E11" s="28">
        <v>177.1</v>
      </c>
      <c r="F11" s="28">
        <v>21695.53</v>
      </c>
    </row>
    <row r="12" spans="1:6" ht="12.75" customHeight="1">
      <c r="A12" s="28"/>
      <c r="B12" s="28"/>
      <c r="C12" s="28"/>
      <c r="D12" s="28"/>
      <c r="E12" s="28" t="s">
        <v>52</v>
      </c>
      <c r="F12" s="28">
        <f>SUM(F5:F11)</f>
        <v>695694.37540000014</v>
      </c>
    </row>
    <row r="13" spans="1:6">
      <c r="A13" s="30"/>
      <c r="B13" s="31"/>
      <c r="C13" s="32"/>
      <c r="D13" s="29"/>
      <c r="E13" s="28" t="s">
        <v>53</v>
      </c>
      <c r="F13" s="28">
        <f>F12*18/100</f>
        <v>125224.98757200003</v>
      </c>
    </row>
    <row r="14" spans="1:6">
      <c r="A14" s="30"/>
      <c r="B14" s="31"/>
      <c r="C14" s="32"/>
      <c r="D14" s="29"/>
      <c r="E14" s="28"/>
      <c r="F14" s="28">
        <f>F13+F12</f>
        <v>820919.36297200015</v>
      </c>
    </row>
    <row r="15" spans="1:6">
      <c r="A15" s="30"/>
      <c r="B15" s="31"/>
      <c r="C15" s="32"/>
      <c r="D15" s="29"/>
      <c r="E15" s="28" t="s">
        <v>54</v>
      </c>
      <c r="F15" s="28">
        <f>F14*1/100</f>
        <v>8209.1936297200009</v>
      </c>
    </row>
    <row r="16" spans="1:6">
      <c r="A16" s="30"/>
      <c r="B16" s="31"/>
      <c r="C16" s="32"/>
      <c r="D16" s="29"/>
      <c r="E16" s="28" t="s">
        <v>52</v>
      </c>
      <c r="F16" s="28">
        <f>F15+F14</f>
        <v>829128.55660172016</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26"/>
  <sheetViews>
    <sheetView workbookViewId="0">
      <selection activeCell="A3" sqref="A3:F3"/>
    </sheetView>
  </sheetViews>
  <sheetFormatPr defaultRowHeight="15"/>
  <cols>
    <col min="1" max="1" width="9.28515625" style="59" bestFit="1" customWidth="1"/>
    <col min="2" max="2" width="46.140625" style="60" customWidth="1"/>
    <col min="3" max="3" width="12.28515625" customWidth="1"/>
    <col min="4" max="4" width="6.140625" bestFit="1" customWidth="1"/>
    <col min="5" max="5" width="12" style="61" customWidth="1"/>
    <col min="6" max="6" width="21.42578125" style="22" bestFit="1" customWidth="1"/>
  </cols>
  <sheetData>
    <row r="1" spans="1:8" ht="26.25">
      <c r="A1" s="106" t="s">
        <v>0</v>
      </c>
      <c r="B1" s="106"/>
      <c r="C1" s="106"/>
      <c r="D1" s="106"/>
      <c r="E1" s="106"/>
      <c r="F1" s="106"/>
    </row>
    <row r="2" spans="1:8" ht="15" customHeight="1">
      <c r="A2" s="107" t="s">
        <v>69</v>
      </c>
      <c r="B2" s="107"/>
      <c r="C2" s="107"/>
      <c r="D2" s="107"/>
      <c r="E2" s="107"/>
      <c r="F2" s="107"/>
    </row>
    <row r="3" spans="1:8" s="37" customFormat="1" ht="38.25" customHeight="1">
      <c r="A3" s="108" t="s">
        <v>70</v>
      </c>
      <c r="B3" s="109"/>
      <c r="C3" s="109"/>
      <c r="D3" s="109"/>
      <c r="E3" s="109"/>
      <c r="F3" s="110"/>
    </row>
    <row r="4" spans="1:8" s="37" customFormat="1" ht="15" customHeight="1">
      <c r="A4" s="38" t="s">
        <v>71</v>
      </c>
      <c r="B4" s="38" t="s">
        <v>72</v>
      </c>
      <c r="C4" s="38" t="s">
        <v>4</v>
      </c>
      <c r="D4" s="38" t="s">
        <v>5</v>
      </c>
      <c r="E4" s="38" t="s">
        <v>73</v>
      </c>
      <c r="F4" s="38" t="s">
        <v>74</v>
      </c>
    </row>
    <row r="5" spans="1:8" s="42" customFormat="1" ht="47.25">
      <c r="A5" s="39">
        <v>1</v>
      </c>
      <c r="B5" s="40" t="s">
        <v>75</v>
      </c>
      <c r="C5" s="41">
        <v>7</v>
      </c>
      <c r="D5" s="41" t="s">
        <v>76</v>
      </c>
      <c r="E5" s="41">
        <v>326.85000000000002</v>
      </c>
      <c r="F5" s="41">
        <f>ROUND(C5*E5,2)</f>
        <v>2287.9499999999998</v>
      </c>
    </row>
    <row r="6" spans="1:8" s="42" customFormat="1" ht="31.5">
      <c r="A6" s="40" t="s">
        <v>77</v>
      </c>
      <c r="B6" s="40" t="s">
        <v>78</v>
      </c>
      <c r="C6" s="41">
        <v>7.44</v>
      </c>
      <c r="D6" s="41"/>
      <c r="E6" s="41">
        <v>955.89</v>
      </c>
      <c r="F6" s="41">
        <f t="shared" ref="F6:F14" si="0">ROUND(C6*E6,2)</f>
        <v>7111.82</v>
      </c>
    </row>
    <row r="7" spans="1:8" s="45" customFormat="1" ht="220.5">
      <c r="A7" s="40" t="s">
        <v>79</v>
      </c>
      <c r="B7" s="43" t="s">
        <v>80</v>
      </c>
      <c r="C7" s="44">
        <v>61.93</v>
      </c>
      <c r="D7" s="40" t="s">
        <v>8</v>
      </c>
      <c r="E7" s="40">
        <v>151.82</v>
      </c>
      <c r="F7" s="41">
        <f t="shared" si="0"/>
        <v>9402.2099999999991</v>
      </c>
    </row>
    <row r="8" spans="1:8" s="45" customFormat="1" ht="157.5">
      <c r="A8" s="40" t="s">
        <v>81</v>
      </c>
      <c r="B8" s="43" t="s">
        <v>82</v>
      </c>
      <c r="C8" s="44">
        <v>5.7</v>
      </c>
      <c r="D8" s="40" t="s">
        <v>8</v>
      </c>
      <c r="E8" s="40">
        <v>589.51</v>
      </c>
      <c r="F8" s="41">
        <f t="shared" si="0"/>
        <v>3360.21</v>
      </c>
    </row>
    <row r="9" spans="1:8" s="45" customFormat="1" ht="126">
      <c r="A9" s="40" t="s">
        <v>83</v>
      </c>
      <c r="B9" s="43" t="s">
        <v>84</v>
      </c>
      <c r="C9" s="44">
        <v>9.58</v>
      </c>
      <c r="D9" s="40" t="s">
        <v>8</v>
      </c>
      <c r="E9" s="44">
        <v>1756.4</v>
      </c>
      <c r="F9" s="41">
        <f t="shared" si="0"/>
        <v>16826.310000000001</v>
      </c>
      <c r="H9" s="46"/>
    </row>
    <row r="10" spans="1:8" ht="78.75">
      <c r="A10" s="47" t="s">
        <v>85</v>
      </c>
      <c r="B10" s="43" t="s">
        <v>86</v>
      </c>
      <c r="C10" s="44">
        <v>147.31</v>
      </c>
      <c r="D10" s="40" t="s">
        <v>39</v>
      </c>
      <c r="E10" s="44">
        <v>194.5</v>
      </c>
      <c r="F10" s="41">
        <f t="shared" si="0"/>
        <v>28651.8</v>
      </c>
    </row>
    <row r="11" spans="1:8" s="45" customFormat="1" ht="220.5">
      <c r="A11" s="40" t="s">
        <v>87</v>
      </c>
      <c r="B11" s="43" t="s">
        <v>88</v>
      </c>
      <c r="C11" s="44">
        <v>25.29</v>
      </c>
      <c r="D11" s="40" t="s">
        <v>8</v>
      </c>
      <c r="E11" s="40">
        <v>6082.45</v>
      </c>
      <c r="F11" s="41">
        <f t="shared" si="0"/>
        <v>153825.16</v>
      </c>
      <c r="H11" s="46"/>
    </row>
    <row r="12" spans="1:8" s="45" customFormat="1" ht="223.5">
      <c r="A12" s="40" t="s">
        <v>89</v>
      </c>
      <c r="B12" s="43" t="s">
        <v>90</v>
      </c>
      <c r="C12" s="44">
        <v>8.25</v>
      </c>
      <c r="D12" s="40" t="s">
        <v>8</v>
      </c>
      <c r="E12" s="40">
        <v>6308.87</v>
      </c>
      <c r="F12" s="41">
        <f t="shared" si="0"/>
        <v>52048.18</v>
      </c>
    </row>
    <row r="13" spans="1:8" s="45" customFormat="1" ht="63">
      <c r="A13" s="40" t="s">
        <v>91</v>
      </c>
      <c r="B13" s="47" t="s">
        <v>92</v>
      </c>
      <c r="C13" s="48">
        <v>1.68679</v>
      </c>
      <c r="D13" s="40" t="s">
        <v>93</v>
      </c>
      <c r="E13" s="44">
        <v>82096.539999999994</v>
      </c>
      <c r="F13" s="41">
        <f t="shared" si="0"/>
        <v>138479.62</v>
      </c>
    </row>
    <row r="14" spans="1:8" s="45" customFormat="1" ht="63">
      <c r="A14" s="40" t="s">
        <v>94</v>
      </c>
      <c r="B14" s="47" t="s">
        <v>95</v>
      </c>
      <c r="C14" s="49">
        <v>1.1839999999999999</v>
      </c>
      <c r="D14" s="40" t="s">
        <v>93</v>
      </c>
      <c r="E14" s="44">
        <v>83314.02</v>
      </c>
      <c r="F14" s="41">
        <f t="shared" si="0"/>
        <v>98643.8</v>
      </c>
    </row>
    <row r="15" spans="1:8" s="45" customFormat="1" ht="15.75">
      <c r="A15" s="40"/>
      <c r="B15" s="50" t="s">
        <v>96</v>
      </c>
      <c r="C15" s="44"/>
      <c r="D15" s="40"/>
      <c r="E15" s="40"/>
      <c r="F15" s="41"/>
    </row>
    <row r="16" spans="1:8" s="45" customFormat="1" ht="15.75">
      <c r="A16" s="40">
        <v>11</v>
      </c>
      <c r="B16" s="43" t="s">
        <v>97</v>
      </c>
      <c r="C16" s="44">
        <v>14.42</v>
      </c>
      <c r="D16" s="40" t="s">
        <v>8</v>
      </c>
      <c r="E16" s="51">
        <v>848.82</v>
      </c>
      <c r="F16" s="41">
        <f t="shared" ref="F16:F20" si="1">ROUND(C16*E16,2)</f>
        <v>12239.98</v>
      </c>
    </row>
    <row r="17" spans="1:6" s="45" customFormat="1" ht="15.75">
      <c r="A17" s="40">
        <v>12</v>
      </c>
      <c r="B17" s="52" t="s">
        <v>98</v>
      </c>
      <c r="C17" s="44">
        <v>5.7</v>
      </c>
      <c r="D17" s="40" t="s">
        <v>8</v>
      </c>
      <c r="E17" s="51">
        <v>313.14</v>
      </c>
      <c r="F17" s="41">
        <f t="shared" si="1"/>
        <v>1784.9</v>
      </c>
    </row>
    <row r="18" spans="1:6" s="45" customFormat="1" ht="15.75">
      <c r="A18" s="40">
        <v>13</v>
      </c>
      <c r="B18" s="43" t="s">
        <v>99</v>
      </c>
      <c r="C18" s="44">
        <v>28.85</v>
      </c>
      <c r="D18" s="40" t="s">
        <v>8</v>
      </c>
      <c r="E18" s="51">
        <v>447.06</v>
      </c>
      <c r="F18" s="41">
        <f t="shared" si="1"/>
        <v>12897.68</v>
      </c>
    </row>
    <row r="19" spans="1:6" s="45" customFormat="1" ht="15.75">
      <c r="A19" s="39">
        <v>14</v>
      </c>
      <c r="B19" s="53" t="s">
        <v>100</v>
      </c>
      <c r="C19" s="41">
        <v>9.58</v>
      </c>
      <c r="D19" s="41" t="s">
        <v>8</v>
      </c>
      <c r="E19" s="41">
        <v>679.66</v>
      </c>
      <c r="F19" s="41">
        <f>ROUND(C19*E19,2)</f>
        <v>6511.14</v>
      </c>
    </row>
    <row r="20" spans="1:6" s="45" customFormat="1" ht="15.75">
      <c r="A20" s="40">
        <v>15</v>
      </c>
      <c r="B20" s="43" t="s">
        <v>101</v>
      </c>
      <c r="C20" s="44">
        <v>61.93</v>
      </c>
      <c r="D20" s="40" t="s">
        <v>8</v>
      </c>
      <c r="E20" s="51">
        <v>117.54</v>
      </c>
      <c r="F20" s="41">
        <f t="shared" si="1"/>
        <v>7279.25</v>
      </c>
    </row>
    <row r="21" spans="1:6" s="45" customFormat="1" ht="20.25">
      <c r="A21" s="97"/>
      <c r="B21" s="98"/>
      <c r="C21" s="111" t="s">
        <v>10</v>
      </c>
      <c r="D21" s="111"/>
      <c r="E21" s="111"/>
      <c r="F21" s="56">
        <f>SUM(F5:F20)</f>
        <v>551350.01</v>
      </c>
    </row>
    <row r="22" spans="1:6" s="45" customFormat="1" ht="15.75">
      <c r="A22" s="97"/>
      <c r="B22" s="98"/>
      <c r="C22" s="104" t="s">
        <v>11</v>
      </c>
      <c r="D22" s="104"/>
      <c r="E22" s="104"/>
      <c r="F22" s="44">
        <f>ROUND(F21*18%,2)</f>
        <v>99243</v>
      </c>
    </row>
    <row r="23" spans="1:6" s="45" customFormat="1" ht="15.75">
      <c r="A23" s="97"/>
      <c r="B23" s="98"/>
      <c r="C23" s="104" t="s">
        <v>10</v>
      </c>
      <c r="D23" s="104"/>
      <c r="E23" s="104"/>
      <c r="F23" s="44">
        <f>SUM(F21:F22)</f>
        <v>650593.01</v>
      </c>
    </row>
    <row r="24" spans="1:6" s="45" customFormat="1" ht="15.75">
      <c r="A24" s="97"/>
      <c r="B24" s="98"/>
      <c r="C24" s="104" t="s">
        <v>102</v>
      </c>
      <c r="D24" s="104"/>
      <c r="E24" s="104"/>
      <c r="F24" s="44">
        <f>ROUND(F23*1%,2)</f>
        <v>6505.93</v>
      </c>
    </row>
    <row r="25" spans="1:6" s="45" customFormat="1" ht="15.75">
      <c r="A25" s="97"/>
      <c r="B25" s="47"/>
      <c r="C25" s="104" t="s">
        <v>103</v>
      </c>
      <c r="D25" s="104"/>
      <c r="E25" s="104"/>
      <c r="F25" s="44">
        <f>SUM(F23:F24)</f>
        <v>657098.94000000006</v>
      </c>
    </row>
    <row r="26" spans="1:6" s="45" customFormat="1" ht="20.25">
      <c r="A26" s="97"/>
      <c r="B26" s="47"/>
      <c r="C26" s="105" t="s">
        <v>13</v>
      </c>
      <c r="D26" s="105"/>
      <c r="E26" s="105"/>
      <c r="F26" s="58">
        <v>657099</v>
      </c>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H26"/>
  <sheetViews>
    <sheetView workbookViewId="0">
      <selection activeCell="A3" sqref="A3:F3"/>
    </sheetView>
  </sheetViews>
  <sheetFormatPr defaultRowHeight="15"/>
  <cols>
    <col min="1" max="1" width="9.28515625" style="59" bestFit="1" customWidth="1"/>
    <col min="2" max="2" width="46.140625" style="60" customWidth="1"/>
    <col min="3" max="3" width="12.28515625" customWidth="1"/>
    <col min="4" max="4" width="6.140625" bestFit="1" customWidth="1"/>
    <col min="5" max="5" width="12" style="61" customWidth="1"/>
    <col min="6" max="6" width="21.42578125" style="22" bestFit="1" customWidth="1"/>
  </cols>
  <sheetData>
    <row r="1" spans="1:8" ht="26.25">
      <c r="A1" s="106" t="s">
        <v>0</v>
      </c>
      <c r="B1" s="106"/>
      <c r="C1" s="106"/>
      <c r="D1" s="106"/>
      <c r="E1" s="106"/>
      <c r="F1" s="106"/>
    </row>
    <row r="2" spans="1:8" ht="15" customHeight="1">
      <c r="A2" s="107" t="s">
        <v>69</v>
      </c>
      <c r="B2" s="107"/>
      <c r="C2" s="107"/>
      <c r="D2" s="107"/>
      <c r="E2" s="107"/>
      <c r="F2" s="107"/>
    </row>
    <row r="3" spans="1:8" s="37" customFormat="1" ht="59.45" customHeight="1">
      <c r="A3" s="118" t="s">
        <v>104</v>
      </c>
      <c r="B3" s="118"/>
      <c r="C3" s="118"/>
      <c r="D3" s="118"/>
      <c r="E3" s="118"/>
      <c r="F3" s="118"/>
    </row>
    <row r="4" spans="1:8" s="37" customFormat="1" ht="15" customHeight="1">
      <c r="A4" s="38" t="s">
        <v>71</v>
      </c>
      <c r="B4" s="38" t="s">
        <v>72</v>
      </c>
      <c r="C4" s="38" t="s">
        <v>4</v>
      </c>
      <c r="D4" s="38" t="s">
        <v>5</v>
      </c>
      <c r="E4" s="38" t="s">
        <v>73</v>
      </c>
      <c r="F4" s="38" t="s">
        <v>74</v>
      </c>
    </row>
    <row r="5" spans="1:8" s="42" customFormat="1" ht="47.25">
      <c r="A5" s="39">
        <v>1</v>
      </c>
      <c r="B5" s="40" t="s">
        <v>75</v>
      </c>
      <c r="C5" s="41">
        <v>5</v>
      </c>
      <c r="D5" s="41" t="s">
        <v>76</v>
      </c>
      <c r="E5" s="41">
        <v>326.85000000000002</v>
      </c>
      <c r="F5" s="41">
        <f>ROUND(C5*E5,2)</f>
        <v>1634.25</v>
      </c>
    </row>
    <row r="6" spans="1:8" s="42" customFormat="1" ht="110.25">
      <c r="A6" s="40" t="s">
        <v>77</v>
      </c>
      <c r="B6" s="40" t="s">
        <v>105</v>
      </c>
      <c r="C6" s="41">
        <v>8.5</v>
      </c>
      <c r="D6" s="41"/>
      <c r="E6" s="41">
        <v>541.66999999999996</v>
      </c>
      <c r="F6" s="41">
        <f t="shared" ref="F6:F14" si="0">ROUND(C6*E6,2)</f>
        <v>4604.2</v>
      </c>
    </row>
    <row r="7" spans="1:8" s="45" customFormat="1" ht="220.5">
      <c r="A7" s="40" t="s">
        <v>79</v>
      </c>
      <c r="B7" s="43" t="s">
        <v>80</v>
      </c>
      <c r="C7" s="44">
        <v>40.880000000000003</v>
      </c>
      <c r="D7" s="40" t="s">
        <v>8</v>
      </c>
      <c r="E7" s="40">
        <v>151.82</v>
      </c>
      <c r="F7" s="41">
        <f t="shared" si="0"/>
        <v>6206.4</v>
      </c>
    </row>
    <row r="8" spans="1:8" s="45" customFormat="1" ht="157.5">
      <c r="A8" s="40" t="s">
        <v>81</v>
      </c>
      <c r="B8" s="43" t="s">
        <v>82</v>
      </c>
      <c r="C8" s="44">
        <v>3.89</v>
      </c>
      <c r="D8" s="40" t="s">
        <v>8</v>
      </c>
      <c r="E8" s="40">
        <v>589.51</v>
      </c>
      <c r="F8" s="41">
        <f t="shared" si="0"/>
        <v>2293.19</v>
      </c>
    </row>
    <row r="9" spans="1:8" s="45" customFormat="1" ht="126">
      <c r="A9" s="40" t="s">
        <v>83</v>
      </c>
      <c r="B9" s="43" t="s">
        <v>84</v>
      </c>
      <c r="C9" s="44">
        <v>6.54</v>
      </c>
      <c r="D9" s="40" t="s">
        <v>8</v>
      </c>
      <c r="E9" s="44">
        <v>1756.4</v>
      </c>
      <c r="F9" s="41">
        <f t="shared" si="0"/>
        <v>11486.86</v>
      </c>
      <c r="H9" s="46"/>
    </row>
    <row r="10" spans="1:8" ht="78.75">
      <c r="A10" s="47" t="s">
        <v>85</v>
      </c>
      <c r="B10" s="43" t="s">
        <v>86</v>
      </c>
      <c r="C10" s="44">
        <v>102.24</v>
      </c>
      <c r="D10" s="40" t="s">
        <v>39</v>
      </c>
      <c r="E10" s="44">
        <v>194.5</v>
      </c>
      <c r="F10" s="41">
        <f t="shared" si="0"/>
        <v>19885.68</v>
      </c>
    </row>
    <row r="11" spans="1:8" s="45" customFormat="1" ht="220.5">
      <c r="A11" s="40" t="s">
        <v>87</v>
      </c>
      <c r="B11" s="43" t="s">
        <v>88</v>
      </c>
      <c r="C11" s="44">
        <v>17.600000000000001</v>
      </c>
      <c r="D11" s="40" t="s">
        <v>8</v>
      </c>
      <c r="E11" s="40">
        <v>6082.45</v>
      </c>
      <c r="F11" s="41">
        <f t="shared" si="0"/>
        <v>107051.12</v>
      </c>
      <c r="H11" s="46"/>
    </row>
    <row r="12" spans="1:8" s="45" customFormat="1" ht="223.5">
      <c r="A12" s="40" t="s">
        <v>89</v>
      </c>
      <c r="B12" s="43" t="s">
        <v>90</v>
      </c>
      <c r="C12" s="44">
        <v>10.119999999999999</v>
      </c>
      <c r="D12" s="40" t="s">
        <v>8</v>
      </c>
      <c r="E12" s="40">
        <v>6308.87</v>
      </c>
      <c r="F12" s="41">
        <f t="shared" si="0"/>
        <v>63845.760000000002</v>
      </c>
    </row>
    <row r="13" spans="1:8" s="45" customFormat="1" ht="63">
      <c r="A13" s="40" t="s">
        <v>91</v>
      </c>
      <c r="B13" s="47" t="s">
        <v>92</v>
      </c>
      <c r="C13" s="48">
        <v>1.3442000000000001</v>
      </c>
      <c r="D13" s="40" t="s">
        <v>93</v>
      </c>
      <c r="E13" s="44">
        <v>82096.539999999994</v>
      </c>
      <c r="F13" s="41">
        <f t="shared" si="0"/>
        <v>110354.17</v>
      </c>
    </row>
    <row r="14" spans="1:8" s="45" customFormat="1" ht="63">
      <c r="A14" s="40" t="s">
        <v>94</v>
      </c>
      <c r="B14" s="47" t="s">
        <v>95</v>
      </c>
      <c r="C14" s="49">
        <v>0.97899999999999998</v>
      </c>
      <c r="D14" s="40" t="s">
        <v>93</v>
      </c>
      <c r="E14" s="44">
        <v>83314.02</v>
      </c>
      <c r="F14" s="41">
        <f t="shared" si="0"/>
        <v>81564.429999999993</v>
      </c>
    </row>
    <row r="15" spans="1:8" s="45" customFormat="1" ht="15.75">
      <c r="A15" s="40"/>
      <c r="B15" s="50" t="s">
        <v>96</v>
      </c>
      <c r="C15" s="44"/>
      <c r="D15" s="40"/>
      <c r="E15" s="40"/>
      <c r="F15" s="41"/>
    </row>
    <row r="16" spans="1:8" s="45" customFormat="1" ht="15.75">
      <c r="A16" s="40">
        <v>11</v>
      </c>
      <c r="B16" s="43" t="s">
        <v>97</v>
      </c>
      <c r="C16" s="44">
        <v>11.92</v>
      </c>
      <c r="D16" s="40" t="s">
        <v>8</v>
      </c>
      <c r="E16" s="51">
        <v>848.82</v>
      </c>
      <c r="F16" s="41">
        <f t="shared" ref="F16:F20" si="1">ROUND(C16*E16,2)</f>
        <v>10117.93</v>
      </c>
    </row>
    <row r="17" spans="1:6" s="45" customFormat="1" ht="15.75">
      <c r="A17" s="40">
        <v>12</v>
      </c>
      <c r="B17" s="52" t="s">
        <v>98</v>
      </c>
      <c r="C17" s="44">
        <v>3.89</v>
      </c>
      <c r="D17" s="40" t="s">
        <v>8</v>
      </c>
      <c r="E17" s="51">
        <v>313.14</v>
      </c>
      <c r="F17" s="41">
        <f t="shared" si="1"/>
        <v>1218.1099999999999</v>
      </c>
    </row>
    <row r="18" spans="1:6" s="45" customFormat="1" ht="15.75">
      <c r="A18" s="40">
        <v>13</v>
      </c>
      <c r="B18" s="43" t="s">
        <v>99</v>
      </c>
      <c r="C18" s="44">
        <v>23.84</v>
      </c>
      <c r="D18" s="40" t="s">
        <v>8</v>
      </c>
      <c r="E18" s="51">
        <v>447.06</v>
      </c>
      <c r="F18" s="41">
        <f t="shared" si="1"/>
        <v>10657.91</v>
      </c>
    </row>
    <row r="19" spans="1:6" s="45" customFormat="1" ht="15.75">
      <c r="A19" s="39">
        <v>14</v>
      </c>
      <c r="B19" s="53" t="s">
        <v>100</v>
      </c>
      <c r="C19" s="41">
        <v>6.54</v>
      </c>
      <c r="D19" s="41" t="s">
        <v>8</v>
      </c>
      <c r="E19" s="41">
        <v>679.66</v>
      </c>
      <c r="F19" s="41">
        <f>ROUND(C19*E19,2)</f>
        <v>4444.9799999999996</v>
      </c>
    </row>
    <row r="20" spans="1:6" s="45" customFormat="1" ht="15.75">
      <c r="A20" s="40">
        <v>15</v>
      </c>
      <c r="B20" s="43" t="s">
        <v>101</v>
      </c>
      <c r="C20" s="44">
        <v>40.880000000000003</v>
      </c>
      <c r="D20" s="40" t="s">
        <v>8</v>
      </c>
      <c r="E20" s="51">
        <v>117.54</v>
      </c>
      <c r="F20" s="41">
        <f t="shared" si="1"/>
        <v>4805.04</v>
      </c>
    </row>
    <row r="21" spans="1:6" s="45" customFormat="1" ht="20.25">
      <c r="A21" s="54"/>
      <c r="B21" s="55"/>
      <c r="C21" s="119" t="s">
        <v>10</v>
      </c>
      <c r="D21" s="120"/>
      <c r="E21" s="121"/>
      <c r="F21" s="56">
        <f>SUM(F5:F20)</f>
        <v>440170.02999999991</v>
      </c>
    </row>
    <row r="22" spans="1:6" s="45" customFormat="1" ht="15.75">
      <c r="A22" s="54"/>
      <c r="B22" s="55"/>
      <c r="C22" s="112" t="s">
        <v>11</v>
      </c>
      <c r="D22" s="113"/>
      <c r="E22" s="114"/>
      <c r="F22" s="44">
        <f>ROUND(F21*18%,2)</f>
        <v>79230.61</v>
      </c>
    </row>
    <row r="23" spans="1:6" s="45" customFormat="1" ht="15.75">
      <c r="A23" s="54"/>
      <c r="B23" s="55"/>
      <c r="C23" s="112" t="s">
        <v>10</v>
      </c>
      <c r="D23" s="113"/>
      <c r="E23" s="114"/>
      <c r="F23" s="44">
        <f>SUM(F21:F22)</f>
        <v>519400.6399999999</v>
      </c>
    </row>
    <row r="24" spans="1:6" s="45" customFormat="1" ht="15.75">
      <c r="A24" s="54"/>
      <c r="B24" s="55"/>
      <c r="C24" s="112" t="s">
        <v>102</v>
      </c>
      <c r="D24" s="113"/>
      <c r="E24" s="114"/>
      <c r="F24" s="44">
        <f>ROUND(F23*1%,2)</f>
        <v>5194.01</v>
      </c>
    </row>
    <row r="25" spans="1:6" s="45" customFormat="1" ht="15.75">
      <c r="A25" s="54"/>
      <c r="B25" s="57"/>
      <c r="C25" s="112" t="s">
        <v>103</v>
      </c>
      <c r="D25" s="113"/>
      <c r="E25" s="114"/>
      <c r="F25" s="44">
        <f>SUM(F23:F24)</f>
        <v>524594.64999999991</v>
      </c>
    </row>
    <row r="26" spans="1:6" s="45" customFormat="1" ht="20.25">
      <c r="A26" s="54"/>
      <c r="B26" s="57"/>
      <c r="C26" s="115" t="s">
        <v>13</v>
      </c>
      <c r="D26" s="116"/>
      <c r="E26" s="117"/>
      <c r="F26" s="58">
        <v>524595</v>
      </c>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8.85546875" style="33" customWidth="1"/>
    <col min="2" max="2" width="42.85546875" style="34" customWidth="1"/>
    <col min="3" max="3" width="13.7109375" style="26" bestFit="1" customWidth="1"/>
    <col min="4" max="4" width="9.140625" style="35"/>
    <col min="5" max="5" width="12.140625" style="26" customWidth="1"/>
    <col min="6" max="6" width="16.42578125" style="36" customWidth="1"/>
    <col min="7" max="7" width="22.140625" style="26" hidden="1" customWidth="1"/>
    <col min="8" max="16384" width="9.140625" style="26"/>
  </cols>
  <sheetData>
    <row r="1" spans="1:6" ht="18.75">
      <c r="A1" s="99" t="s">
        <v>0</v>
      </c>
      <c r="B1" s="99"/>
      <c r="C1" s="99"/>
      <c r="D1" s="99"/>
      <c r="E1" s="99"/>
      <c r="F1" s="99"/>
    </row>
    <row r="2" spans="1:6" ht="18.75">
      <c r="A2" s="99" t="s">
        <v>14</v>
      </c>
      <c r="B2" s="99"/>
      <c r="C2" s="99"/>
      <c r="D2" s="99"/>
      <c r="E2" s="99"/>
      <c r="F2" s="99"/>
    </row>
    <row r="3" spans="1:6" ht="59.25" customHeight="1">
      <c r="A3" s="101" t="s">
        <v>118</v>
      </c>
      <c r="B3" s="102"/>
      <c r="C3" s="102"/>
      <c r="D3" s="102"/>
      <c r="E3" s="102"/>
      <c r="F3" s="103"/>
    </row>
    <row r="4" spans="1:6">
      <c r="A4" s="27" t="s">
        <v>16</v>
      </c>
      <c r="B4" s="27" t="s">
        <v>17</v>
      </c>
      <c r="C4" s="27" t="s">
        <v>18</v>
      </c>
      <c r="D4" s="27" t="s">
        <v>5</v>
      </c>
      <c r="E4" s="27" t="s">
        <v>19</v>
      </c>
      <c r="F4" s="27" t="s">
        <v>20</v>
      </c>
    </row>
    <row r="5" spans="1:6" ht="165">
      <c r="A5" s="28" t="s">
        <v>106</v>
      </c>
      <c r="B5" s="28" t="s">
        <v>107</v>
      </c>
      <c r="C5" s="28">
        <v>212.4</v>
      </c>
      <c r="D5" s="28" t="s">
        <v>23</v>
      </c>
      <c r="E5" s="28">
        <v>151.82</v>
      </c>
      <c r="F5" s="28">
        <f t="shared" ref="F5:F15" si="0">C5*E5</f>
        <v>32246.567999999999</v>
      </c>
    </row>
    <row r="6" spans="1:6" ht="105">
      <c r="A6" s="28" t="s">
        <v>108</v>
      </c>
      <c r="B6" s="28" t="s">
        <v>109</v>
      </c>
      <c r="C6" s="28">
        <v>42.48</v>
      </c>
      <c r="D6" s="28" t="s">
        <v>67</v>
      </c>
      <c r="E6" s="28">
        <v>589.51</v>
      </c>
      <c r="F6" s="28">
        <f t="shared" si="0"/>
        <v>25042.384799999996</v>
      </c>
    </row>
    <row r="7" spans="1:6" ht="90">
      <c r="A7" s="28" t="s">
        <v>110</v>
      </c>
      <c r="B7" s="28" t="s">
        <v>27</v>
      </c>
      <c r="C7" s="28">
        <v>69.67</v>
      </c>
      <c r="D7" s="28" t="s">
        <v>23</v>
      </c>
      <c r="E7" s="28">
        <v>1756.4</v>
      </c>
      <c r="F7" s="28">
        <f t="shared" si="0"/>
        <v>122368.38800000001</v>
      </c>
    </row>
    <row r="8" spans="1:6" ht="90">
      <c r="A8" s="28" t="s">
        <v>111</v>
      </c>
      <c r="B8" s="28" t="s">
        <v>57</v>
      </c>
      <c r="C8" s="28">
        <v>84.96</v>
      </c>
      <c r="D8" s="28" t="s">
        <v>23</v>
      </c>
      <c r="E8" s="28">
        <v>4961.7299999999996</v>
      </c>
      <c r="F8" s="28">
        <f t="shared" si="0"/>
        <v>421548.58079999994</v>
      </c>
    </row>
    <row r="9" spans="1:6" ht="60">
      <c r="A9" s="28" t="s">
        <v>112</v>
      </c>
      <c r="B9" s="28" t="s">
        <v>113</v>
      </c>
      <c r="C9" s="28">
        <v>55.76</v>
      </c>
      <c r="D9" s="28" t="s">
        <v>39</v>
      </c>
      <c r="E9" s="28">
        <v>194.5</v>
      </c>
      <c r="F9" s="28">
        <f t="shared" si="0"/>
        <v>10845.32</v>
      </c>
    </row>
    <row r="10" spans="1:6">
      <c r="A10" s="29">
        <v>6</v>
      </c>
      <c r="B10" s="28" t="s">
        <v>40</v>
      </c>
      <c r="C10" s="28"/>
      <c r="D10" s="28"/>
      <c r="E10" s="28"/>
      <c r="F10" s="28"/>
    </row>
    <row r="11" spans="1:6">
      <c r="A11" s="28" t="s">
        <v>61</v>
      </c>
      <c r="B11" s="28" t="s">
        <v>62</v>
      </c>
      <c r="C11" s="28">
        <v>36.53</v>
      </c>
      <c r="D11" s="28" t="s">
        <v>23</v>
      </c>
      <c r="E11" s="28">
        <v>848.82</v>
      </c>
      <c r="F11" s="28">
        <f t="shared" si="0"/>
        <v>31007.394600000003</v>
      </c>
    </row>
    <row r="12" spans="1:6">
      <c r="A12" s="28" t="s">
        <v>63</v>
      </c>
      <c r="B12" s="28" t="s">
        <v>114</v>
      </c>
      <c r="C12" s="28">
        <v>42.48</v>
      </c>
      <c r="D12" s="28" t="s">
        <v>23</v>
      </c>
      <c r="E12" s="28">
        <v>313.14</v>
      </c>
      <c r="F12" s="28">
        <f t="shared" si="0"/>
        <v>13302.187199999998</v>
      </c>
    </row>
    <row r="13" spans="1:6">
      <c r="A13" s="28" t="s">
        <v>65</v>
      </c>
      <c r="B13" s="28" t="s">
        <v>64</v>
      </c>
      <c r="C13" s="28">
        <v>73.069999999999993</v>
      </c>
      <c r="D13" s="28" t="s">
        <v>23</v>
      </c>
      <c r="E13" s="28">
        <v>447.06</v>
      </c>
      <c r="F13" s="28">
        <f t="shared" si="0"/>
        <v>32666.674199999998</v>
      </c>
    </row>
    <row r="14" spans="1:6">
      <c r="A14" s="28" t="s">
        <v>115</v>
      </c>
      <c r="B14" s="28" t="s">
        <v>116</v>
      </c>
      <c r="C14" s="28">
        <v>69.67</v>
      </c>
      <c r="D14" s="28" t="s">
        <v>23</v>
      </c>
      <c r="E14" s="28">
        <v>679.66</v>
      </c>
      <c r="F14" s="28">
        <f t="shared" si="0"/>
        <v>47351.912199999999</v>
      </c>
    </row>
    <row r="15" spans="1:6">
      <c r="A15" s="28" t="s">
        <v>117</v>
      </c>
      <c r="B15" s="28" t="s">
        <v>51</v>
      </c>
      <c r="C15" s="28">
        <v>212.4</v>
      </c>
      <c r="D15" s="28" t="s">
        <v>23</v>
      </c>
      <c r="E15" s="28">
        <v>117.54</v>
      </c>
      <c r="F15" s="28">
        <f t="shared" si="0"/>
        <v>24965.496000000003</v>
      </c>
    </row>
    <row r="16" spans="1:6">
      <c r="A16" s="28"/>
      <c r="B16" s="28"/>
      <c r="C16" s="28"/>
      <c r="D16" s="28"/>
      <c r="E16" s="28" t="s">
        <v>52</v>
      </c>
      <c r="F16" s="28">
        <f>SUM(F5:F15)</f>
        <v>761344.90580000007</v>
      </c>
    </row>
    <row r="17" spans="1:6">
      <c r="A17" s="30"/>
      <c r="B17" s="31"/>
      <c r="C17" s="32"/>
      <c r="D17" s="29"/>
      <c r="E17" s="28" t="s">
        <v>53</v>
      </c>
      <c r="F17" s="28">
        <f>F16*18/100</f>
        <v>137042.083044</v>
      </c>
    </row>
    <row r="18" spans="1:6">
      <c r="A18" s="30"/>
      <c r="B18" s="31"/>
      <c r="C18" s="32"/>
      <c r="D18" s="29"/>
      <c r="E18" s="28"/>
      <c r="F18" s="28">
        <f>F17+F16</f>
        <v>898386.98884400004</v>
      </c>
    </row>
    <row r="19" spans="1:6">
      <c r="A19" s="30"/>
      <c r="B19" s="31"/>
      <c r="C19" s="32"/>
      <c r="D19" s="29"/>
      <c r="E19" s="28" t="s">
        <v>54</v>
      </c>
      <c r="F19" s="28">
        <f>F18*1/100</f>
        <v>8983.8698884400001</v>
      </c>
    </row>
    <row r="20" spans="1:6">
      <c r="A20" s="30"/>
      <c r="B20" s="31"/>
      <c r="C20" s="32"/>
      <c r="D20" s="29"/>
      <c r="E20" s="28" t="s">
        <v>52</v>
      </c>
      <c r="F20" s="28">
        <f>F19+F18</f>
        <v>907370.85873244004</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25"/>
  <sheetViews>
    <sheetView workbookViewId="0">
      <selection activeCell="A3" sqref="A3:F3"/>
    </sheetView>
  </sheetViews>
  <sheetFormatPr defaultRowHeight="15"/>
  <cols>
    <col min="1" max="1" width="9.28515625" style="59" bestFit="1" customWidth="1"/>
    <col min="2" max="2" width="46.140625" style="60" customWidth="1"/>
    <col min="3" max="3" width="12.28515625" customWidth="1"/>
    <col min="4" max="4" width="6.140625" bestFit="1" customWidth="1"/>
    <col min="5" max="5" width="12" style="61" customWidth="1"/>
    <col min="6" max="6" width="21.42578125" style="22" bestFit="1" customWidth="1"/>
  </cols>
  <sheetData>
    <row r="1" spans="1:8" ht="26.25">
      <c r="A1" s="106" t="s">
        <v>0</v>
      </c>
      <c r="B1" s="106"/>
      <c r="C1" s="106"/>
      <c r="D1" s="106"/>
      <c r="E1" s="106"/>
      <c r="F1" s="106"/>
    </row>
    <row r="2" spans="1:8" ht="15" customHeight="1">
      <c r="A2" s="107" t="s">
        <v>69</v>
      </c>
      <c r="B2" s="107"/>
      <c r="C2" s="107"/>
      <c r="D2" s="107"/>
      <c r="E2" s="107"/>
      <c r="F2" s="107"/>
    </row>
    <row r="3" spans="1:8" s="37" customFormat="1" ht="42.6" customHeight="1">
      <c r="A3" s="108" t="s">
        <v>119</v>
      </c>
      <c r="B3" s="109"/>
      <c r="C3" s="109"/>
      <c r="D3" s="109"/>
      <c r="E3" s="109"/>
      <c r="F3" s="110"/>
    </row>
    <row r="4" spans="1:8" s="37" customFormat="1" ht="15" customHeight="1">
      <c r="A4" s="38" t="s">
        <v>71</v>
      </c>
      <c r="B4" s="38" t="s">
        <v>72</v>
      </c>
      <c r="C4" s="38" t="s">
        <v>4</v>
      </c>
      <c r="D4" s="38" t="s">
        <v>5</v>
      </c>
      <c r="E4" s="38" t="s">
        <v>73</v>
      </c>
      <c r="F4" s="38" t="s">
        <v>74</v>
      </c>
    </row>
    <row r="5" spans="1:8" s="42" customFormat="1" ht="47.25">
      <c r="A5" s="39">
        <v>1</v>
      </c>
      <c r="B5" s="40" t="s">
        <v>75</v>
      </c>
      <c r="C5" s="41">
        <v>5</v>
      </c>
      <c r="D5" s="41" t="s">
        <v>76</v>
      </c>
      <c r="E5" s="41">
        <v>326.85000000000002</v>
      </c>
      <c r="F5" s="41">
        <f>ROUND(C5*E5,2)</f>
        <v>1634.25</v>
      </c>
    </row>
    <row r="6" spans="1:8" s="45" customFormat="1" ht="220.5">
      <c r="A6" s="40" t="s">
        <v>120</v>
      </c>
      <c r="B6" s="43" t="s">
        <v>80</v>
      </c>
      <c r="C6" s="44">
        <v>37.81</v>
      </c>
      <c r="D6" s="40" t="s">
        <v>8</v>
      </c>
      <c r="E6" s="40">
        <v>151.82</v>
      </c>
      <c r="F6" s="41">
        <f t="shared" ref="F6:F13" si="0">ROUND(C6*E6,2)</f>
        <v>5740.31</v>
      </c>
    </row>
    <row r="7" spans="1:8" s="45" customFormat="1" ht="157.5">
      <c r="A7" s="40" t="s">
        <v>121</v>
      </c>
      <c r="B7" s="43" t="s">
        <v>82</v>
      </c>
      <c r="C7" s="44">
        <v>3.54</v>
      </c>
      <c r="D7" s="40" t="s">
        <v>8</v>
      </c>
      <c r="E7" s="40">
        <v>589.51</v>
      </c>
      <c r="F7" s="41">
        <f t="shared" si="0"/>
        <v>2086.87</v>
      </c>
    </row>
    <row r="8" spans="1:8" s="45" customFormat="1" ht="126">
      <c r="A8" s="40" t="s">
        <v>122</v>
      </c>
      <c r="B8" s="43" t="s">
        <v>84</v>
      </c>
      <c r="C8" s="44">
        <v>5.95</v>
      </c>
      <c r="D8" s="40" t="s">
        <v>8</v>
      </c>
      <c r="E8" s="44">
        <v>1756.4</v>
      </c>
      <c r="F8" s="41">
        <f t="shared" si="0"/>
        <v>10450.58</v>
      </c>
      <c r="H8" s="46"/>
    </row>
    <row r="9" spans="1:8" ht="78.75">
      <c r="A9" s="47" t="s">
        <v>123</v>
      </c>
      <c r="B9" s="43" t="s">
        <v>86</v>
      </c>
      <c r="C9" s="44">
        <v>74.349999999999994</v>
      </c>
      <c r="D9" s="40" t="s">
        <v>39</v>
      </c>
      <c r="E9" s="44">
        <v>194.5</v>
      </c>
      <c r="F9" s="41">
        <f t="shared" si="0"/>
        <v>14461.08</v>
      </c>
    </row>
    <row r="10" spans="1:8" s="45" customFormat="1" ht="220.5">
      <c r="A10" s="40" t="s">
        <v>124</v>
      </c>
      <c r="B10" s="43" t="s">
        <v>88</v>
      </c>
      <c r="C10" s="44">
        <v>13.17</v>
      </c>
      <c r="D10" s="40" t="s">
        <v>8</v>
      </c>
      <c r="E10" s="40">
        <v>6082.45</v>
      </c>
      <c r="F10" s="41">
        <f t="shared" si="0"/>
        <v>80105.87</v>
      </c>
      <c r="H10" s="46"/>
    </row>
    <row r="11" spans="1:8" s="45" customFormat="1" ht="223.5">
      <c r="A11" s="40" t="s">
        <v>125</v>
      </c>
      <c r="B11" s="43" t="s">
        <v>90</v>
      </c>
      <c r="C11" s="44">
        <v>8.06</v>
      </c>
      <c r="D11" s="40" t="s">
        <v>8</v>
      </c>
      <c r="E11" s="40">
        <v>6308.87</v>
      </c>
      <c r="F11" s="41">
        <f t="shared" si="0"/>
        <v>50849.49</v>
      </c>
    </row>
    <row r="12" spans="1:8" s="45" customFormat="1" ht="63">
      <c r="A12" s="40" t="s">
        <v>126</v>
      </c>
      <c r="B12" s="47" t="s">
        <v>92</v>
      </c>
      <c r="C12" s="48">
        <v>1.0779799999999999</v>
      </c>
      <c r="D12" s="40" t="s">
        <v>93</v>
      </c>
      <c r="E12" s="44">
        <v>82096.539999999994</v>
      </c>
      <c r="F12" s="41">
        <f t="shared" si="0"/>
        <v>88498.43</v>
      </c>
    </row>
    <row r="13" spans="1:8" s="45" customFormat="1" ht="63">
      <c r="A13" s="40" t="s">
        <v>127</v>
      </c>
      <c r="B13" s="47" t="s">
        <v>95</v>
      </c>
      <c r="C13" s="49">
        <v>0.749</v>
      </c>
      <c r="D13" s="40" t="s">
        <v>93</v>
      </c>
      <c r="E13" s="44">
        <v>83314.02</v>
      </c>
      <c r="F13" s="41">
        <f t="shared" si="0"/>
        <v>62402.2</v>
      </c>
    </row>
    <row r="14" spans="1:8" s="45" customFormat="1" ht="15.75">
      <c r="A14" s="40"/>
      <c r="B14" s="50" t="s">
        <v>96</v>
      </c>
      <c r="C14" s="44"/>
      <c r="D14" s="40"/>
      <c r="E14" s="40"/>
      <c r="F14" s="41"/>
    </row>
    <row r="15" spans="1:8" s="45" customFormat="1" ht="15.75">
      <c r="A15" s="40">
        <v>10</v>
      </c>
      <c r="B15" s="43" t="s">
        <v>97</v>
      </c>
      <c r="C15" s="44">
        <v>9.1300000000000008</v>
      </c>
      <c r="D15" s="40" t="s">
        <v>8</v>
      </c>
      <c r="E15" s="51">
        <v>848.82</v>
      </c>
      <c r="F15" s="41">
        <f t="shared" ref="F15:F19" si="1">ROUND(C15*E15,2)</f>
        <v>7749.73</v>
      </c>
    </row>
    <row r="16" spans="1:8" s="45" customFormat="1" ht="15.75">
      <c r="A16" s="40">
        <v>11</v>
      </c>
      <c r="B16" s="52" t="s">
        <v>98</v>
      </c>
      <c r="C16" s="44">
        <v>3.54</v>
      </c>
      <c r="D16" s="40" t="s">
        <v>8</v>
      </c>
      <c r="E16" s="51">
        <v>313.14</v>
      </c>
      <c r="F16" s="41">
        <f t="shared" si="1"/>
        <v>1108.52</v>
      </c>
    </row>
    <row r="17" spans="1:6" s="45" customFormat="1" ht="15.75">
      <c r="A17" s="40">
        <v>12</v>
      </c>
      <c r="B17" s="43" t="s">
        <v>99</v>
      </c>
      <c r="C17" s="44">
        <v>18.260000000000002</v>
      </c>
      <c r="D17" s="40" t="s">
        <v>8</v>
      </c>
      <c r="E17" s="51">
        <v>447.06</v>
      </c>
      <c r="F17" s="41">
        <f t="shared" si="1"/>
        <v>8163.32</v>
      </c>
    </row>
    <row r="18" spans="1:6" s="45" customFormat="1" ht="15.75">
      <c r="A18" s="39">
        <v>13</v>
      </c>
      <c r="B18" s="53" t="s">
        <v>100</v>
      </c>
      <c r="C18" s="41">
        <v>5.95</v>
      </c>
      <c r="D18" s="41" t="s">
        <v>8</v>
      </c>
      <c r="E18" s="41">
        <v>679.66</v>
      </c>
      <c r="F18" s="41">
        <f>ROUND(C18*E18,2)</f>
        <v>4043.98</v>
      </c>
    </row>
    <row r="19" spans="1:6" s="45" customFormat="1" ht="15.75">
      <c r="A19" s="97">
        <v>14</v>
      </c>
      <c r="B19" s="43" t="s">
        <v>101</v>
      </c>
      <c r="C19" s="44">
        <v>37.81</v>
      </c>
      <c r="D19" s="97" t="s">
        <v>8</v>
      </c>
      <c r="E19" s="51">
        <v>117.54</v>
      </c>
      <c r="F19" s="41">
        <f t="shared" si="1"/>
        <v>4444.1899999999996</v>
      </c>
    </row>
    <row r="20" spans="1:6" s="45" customFormat="1" ht="20.25">
      <c r="A20" s="97"/>
      <c r="B20" s="98"/>
      <c r="C20" s="111" t="s">
        <v>10</v>
      </c>
      <c r="D20" s="111"/>
      <c r="E20" s="111"/>
      <c r="F20" s="62">
        <f>SUM(F5:F19)</f>
        <v>341738.81999999995</v>
      </c>
    </row>
    <row r="21" spans="1:6" s="45" customFormat="1" ht="15.75">
      <c r="A21" s="97"/>
      <c r="B21" s="98"/>
      <c r="C21" s="104" t="s">
        <v>11</v>
      </c>
      <c r="D21" s="104"/>
      <c r="E21" s="104"/>
      <c r="F21" s="44">
        <f>ROUND(F20*18%,2)</f>
        <v>61512.99</v>
      </c>
    </row>
    <row r="22" spans="1:6" s="45" customFormat="1" ht="15.75">
      <c r="A22" s="97"/>
      <c r="B22" s="98"/>
      <c r="C22" s="104" t="s">
        <v>10</v>
      </c>
      <c r="D22" s="104"/>
      <c r="E22" s="104"/>
      <c r="F22" s="44">
        <f>SUM(F20:F21)</f>
        <v>403251.80999999994</v>
      </c>
    </row>
    <row r="23" spans="1:6" s="45" customFormat="1" ht="15.75">
      <c r="A23" s="97"/>
      <c r="B23" s="98"/>
      <c r="C23" s="104" t="s">
        <v>102</v>
      </c>
      <c r="D23" s="104"/>
      <c r="E23" s="104"/>
      <c r="F23" s="44">
        <f>ROUND(F22*1%,2)</f>
        <v>4032.52</v>
      </c>
    </row>
    <row r="24" spans="1:6" s="45" customFormat="1" ht="15.75">
      <c r="A24" s="97"/>
      <c r="B24" s="47"/>
      <c r="C24" s="104" t="s">
        <v>103</v>
      </c>
      <c r="D24" s="104"/>
      <c r="E24" s="104"/>
      <c r="F24" s="44">
        <f>SUM(F22:F23)</f>
        <v>407284.32999999996</v>
      </c>
    </row>
    <row r="25" spans="1:6" s="45" customFormat="1" ht="20.25">
      <c r="A25" s="97"/>
      <c r="B25" s="47"/>
      <c r="C25" s="105" t="s">
        <v>13</v>
      </c>
      <c r="D25" s="105"/>
      <c r="E25" s="105"/>
      <c r="F25" s="58">
        <v>407285</v>
      </c>
    </row>
  </sheetData>
  <mergeCells count="9">
    <mergeCell ref="C23:E23"/>
    <mergeCell ref="C24:E24"/>
    <mergeCell ref="C25:E25"/>
    <mergeCell ref="A1:F1"/>
    <mergeCell ref="A2:F2"/>
    <mergeCell ref="A3:F3"/>
    <mergeCell ref="C20:E20"/>
    <mergeCell ref="C21:E21"/>
    <mergeCell ref="C22:E2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26"/>
  <sheetViews>
    <sheetView workbookViewId="0">
      <selection activeCell="A3" sqref="A3:F3"/>
    </sheetView>
  </sheetViews>
  <sheetFormatPr defaultRowHeight="15"/>
  <cols>
    <col min="1" max="1" width="9.28515625" style="59" bestFit="1" customWidth="1"/>
    <col min="2" max="2" width="46.140625" style="60" customWidth="1"/>
    <col min="3" max="3" width="12.28515625" customWidth="1"/>
    <col min="4" max="4" width="6.140625" bestFit="1" customWidth="1"/>
    <col min="5" max="5" width="12" style="61" customWidth="1"/>
    <col min="6" max="6" width="21.42578125" style="22" bestFit="1" customWidth="1"/>
  </cols>
  <sheetData>
    <row r="1" spans="1:8" ht="26.25">
      <c r="A1" s="106" t="s">
        <v>0</v>
      </c>
      <c r="B1" s="106"/>
      <c r="C1" s="106"/>
      <c r="D1" s="106"/>
      <c r="E1" s="106"/>
      <c r="F1" s="106"/>
    </row>
    <row r="2" spans="1:8" ht="15" customHeight="1">
      <c r="A2" s="107" t="s">
        <v>69</v>
      </c>
      <c r="B2" s="107"/>
      <c r="C2" s="107"/>
      <c r="D2" s="107"/>
      <c r="E2" s="107"/>
      <c r="F2" s="107"/>
    </row>
    <row r="3" spans="1:8" s="37" customFormat="1" ht="42.6" customHeight="1">
      <c r="A3" s="122" t="s">
        <v>128</v>
      </c>
      <c r="B3" s="123"/>
      <c r="C3" s="123"/>
      <c r="D3" s="123"/>
      <c r="E3" s="123"/>
      <c r="F3" s="124"/>
    </row>
    <row r="4" spans="1:8" s="37" customFormat="1" ht="15" customHeight="1">
      <c r="A4" s="38" t="s">
        <v>71</v>
      </c>
      <c r="B4" s="38" t="s">
        <v>72</v>
      </c>
      <c r="C4" s="38" t="s">
        <v>4</v>
      </c>
      <c r="D4" s="38" t="s">
        <v>5</v>
      </c>
      <c r="E4" s="38" t="s">
        <v>73</v>
      </c>
      <c r="F4" s="38" t="s">
        <v>74</v>
      </c>
    </row>
    <row r="5" spans="1:8" s="42" customFormat="1" ht="47.25">
      <c r="A5" s="39">
        <v>1</v>
      </c>
      <c r="B5" s="40" t="s">
        <v>75</v>
      </c>
      <c r="C5" s="41">
        <v>7</v>
      </c>
      <c r="D5" s="41" t="s">
        <v>76</v>
      </c>
      <c r="E5" s="41">
        <v>326.85000000000002</v>
      </c>
      <c r="F5" s="41">
        <f>ROUND(C5*E5,2)</f>
        <v>2287.9499999999998</v>
      </c>
    </row>
    <row r="6" spans="1:8" s="42" customFormat="1" ht="31.5">
      <c r="A6" s="40" t="s">
        <v>77</v>
      </c>
      <c r="B6" s="40" t="s">
        <v>78</v>
      </c>
      <c r="C6" s="41">
        <v>3.55</v>
      </c>
      <c r="D6" s="41"/>
      <c r="E6" s="41">
        <v>955.89</v>
      </c>
      <c r="F6" s="41">
        <f t="shared" ref="F6:F14" si="0">ROUND(C6*E6,2)</f>
        <v>3393.41</v>
      </c>
    </row>
    <row r="7" spans="1:8" s="45" customFormat="1" ht="220.5">
      <c r="A7" s="40" t="s">
        <v>79</v>
      </c>
      <c r="B7" s="43" t="s">
        <v>80</v>
      </c>
      <c r="C7" s="44">
        <v>37.81</v>
      </c>
      <c r="D7" s="40" t="s">
        <v>8</v>
      </c>
      <c r="E7" s="40">
        <v>151.82</v>
      </c>
      <c r="F7" s="41">
        <f t="shared" si="0"/>
        <v>5740.31</v>
      </c>
    </row>
    <row r="8" spans="1:8" s="45" customFormat="1" ht="157.5">
      <c r="A8" s="40" t="s">
        <v>81</v>
      </c>
      <c r="B8" s="43" t="s">
        <v>82</v>
      </c>
      <c r="C8" s="44">
        <v>3.54</v>
      </c>
      <c r="D8" s="40" t="s">
        <v>8</v>
      </c>
      <c r="E8" s="40">
        <v>589.51</v>
      </c>
      <c r="F8" s="41">
        <f t="shared" si="0"/>
        <v>2086.87</v>
      </c>
    </row>
    <row r="9" spans="1:8" s="45" customFormat="1" ht="126">
      <c r="A9" s="40" t="s">
        <v>83</v>
      </c>
      <c r="B9" s="43" t="s">
        <v>84</v>
      </c>
      <c r="C9" s="44">
        <v>5.95</v>
      </c>
      <c r="D9" s="40" t="s">
        <v>8</v>
      </c>
      <c r="E9" s="44">
        <v>1756.4</v>
      </c>
      <c r="F9" s="41">
        <f t="shared" si="0"/>
        <v>10450.58</v>
      </c>
      <c r="H9" s="46"/>
    </row>
    <row r="10" spans="1:8" ht="78.75">
      <c r="A10" s="47" t="s">
        <v>85</v>
      </c>
      <c r="B10" s="43" t="s">
        <v>86</v>
      </c>
      <c r="C10" s="44">
        <v>85.04</v>
      </c>
      <c r="D10" s="40" t="s">
        <v>39</v>
      </c>
      <c r="E10" s="44">
        <v>194.5</v>
      </c>
      <c r="F10" s="41">
        <f t="shared" si="0"/>
        <v>16540.28</v>
      </c>
    </row>
    <row r="11" spans="1:8" s="45" customFormat="1" ht="220.5">
      <c r="A11" s="40" t="s">
        <v>87</v>
      </c>
      <c r="B11" s="43" t="s">
        <v>88</v>
      </c>
      <c r="C11" s="44">
        <v>15.29</v>
      </c>
      <c r="D11" s="40" t="s">
        <v>8</v>
      </c>
      <c r="E11" s="40">
        <v>6082.45</v>
      </c>
      <c r="F11" s="41">
        <f t="shared" si="0"/>
        <v>93000.66</v>
      </c>
      <c r="H11" s="46"/>
    </row>
    <row r="12" spans="1:8" s="45" customFormat="1" ht="223.5">
      <c r="A12" s="40" t="s">
        <v>89</v>
      </c>
      <c r="B12" s="43" t="s">
        <v>90</v>
      </c>
      <c r="C12" s="44">
        <v>4.67</v>
      </c>
      <c r="D12" s="40" t="s">
        <v>8</v>
      </c>
      <c r="E12" s="40">
        <v>6308.87</v>
      </c>
      <c r="F12" s="41">
        <f t="shared" si="0"/>
        <v>29462.42</v>
      </c>
    </row>
    <row r="13" spans="1:8" s="45" customFormat="1" ht="63">
      <c r="A13" s="40" t="s">
        <v>91</v>
      </c>
      <c r="B13" s="47" t="s">
        <v>92</v>
      </c>
      <c r="C13" s="48">
        <v>1.0035000000000001</v>
      </c>
      <c r="D13" s="40" t="s">
        <v>93</v>
      </c>
      <c r="E13" s="44">
        <v>82096.539999999994</v>
      </c>
      <c r="F13" s="41">
        <f t="shared" si="0"/>
        <v>82383.88</v>
      </c>
    </row>
    <row r="14" spans="1:8" s="45" customFormat="1" ht="63">
      <c r="A14" s="40" t="s">
        <v>94</v>
      </c>
      <c r="B14" s="47" t="s">
        <v>95</v>
      </c>
      <c r="C14" s="49">
        <v>0.70499999999999996</v>
      </c>
      <c r="D14" s="40" t="s">
        <v>93</v>
      </c>
      <c r="E14" s="44">
        <v>83314.02</v>
      </c>
      <c r="F14" s="41">
        <f t="shared" si="0"/>
        <v>58736.38</v>
      </c>
    </row>
    <row r="15" spans="1:8" s="45" customFormat="1" ht="15.75">
      <c r="A15" s="40"/>
      <c r="B15" s="50" t="s">
        <v>96</v>
      </c>
      <c r="C15" s="44"/>
      <c r="D15" s="40"/>
      <c r="E15" s="40"/>
      <c r="F15" s="41"/>
    </row>
    <row r="16" spans="1:8" s="45" customFormat="1" ht="15.75">
      <c r="A16" s="40">
        <v>11</v>
      </c>
      <c r="B16" s="43" t="s">
        <v>97</v>
      </c>
      <c r="C16" s="44">
        <v>8.58</v>
      </c>
      <c r="D16" s="40" t="s">
        <v>8</v>
      </c>
      <c r="E16" s="51">
        <v>848.82</v>
      </c>
      <c r="F16" s="41">
        <f t="shared" ref="F16:F20" si="1">ROUND(C16*E16,2)</f>
        <v>7282.88</v>
      </c>
    </row>
    <row r="17" spans="1:6" s="45" customFormat="1" ht="15.75">
      <c r="A17" s="40">
        <v>12</v>
      </c>
      <c r="B17" s="52" t="s">
        <v>98</v>
      </c>
      <c r="C17" s="44">
        <v>3.54</v>
      </c>
      <c r="D17" s="40" t="s">
        <v>8</v>
      </c>
      <c r="E17" s="51">
        <v>313.14</v>
      </c>
      <c r="F17" s="41">
        <f t="shared" si="1"/>
        <v>1108.52</v>
      </c>
    </row>
    <row r="18" spans="1:6" s="45" customFormat="1" ht="15.75">
      <c r="A18" s="40">
        <v>13</v>
      </c>
      <c r="B18" s="43" t="s">
        <v>99</v>
      </c>
      <c r="C18" s="44">
        <v>17.170000000000002</v>
      </c>
      <c r="D18" s="40" t="s">
        <v>8</v>
      </c>
      <c r="E18" s="51">
        <v>447.06</v>
      </c>
      <c r="F18" s="41">
        <f t="shared" si="1"/>
        <v>7676.02</v>
      </c>
    </row>
    <row r="19" spans="1:6" s="45" customFormat="1" ht="15.75">
      <c r="A19" s="39">
        <v>14</v>
      </c>
      <c r="B19" s="53" t="s">
        <v>100</v>
      </c>
      <c r="C19" s="41">
        <v>5.95</v>
      </c>
      <c r="D19" s="41" t="s">
        <v>8</v>
      </c>
      <c r="E19" s="41">
        <v>679.66</v>
      </c>
      <c r="F19" s="41">
        <f>ROUND(C19*E19,2)</f>
        <v>4043.98</v>
      </c>
    </row>
    <row r="20" spans="1:6" s="45" customFormat="1" ht="15.75">
      <c r="A20" s="40">
        <v>15</v>
      </c>
      <c r="B20" s="43" t="s">
        <v>101</v>
      </c>
      <c r="C20" s="44">
        <v>37.81</v>
      </c>
      <c r="D20" s="40" t="s">
        <v>8</v>
      </c>
      <c r="E20" s="51">
        <v>117.54</v>
      </c>
      <c r="F20" s="41">
        <f t="shared" si="1"/>
        <v>4444.1899999999996</v>
      </c>
    </row>
    <row r="21" spans="1:6" s="45" customFormat="1" ht="20.25">
      <c r="A21" s="54"/>
      <c r="B21" s="55"/>
      <c r="C21" s="119" t="s">
        <v>10</v>
      </c>
      <c r="D21" s="120"/>
      <c r="E21" s="121"/>
      <c r="F21" s="56">
        <f>SUM(F5:F20)</f>
        <v>328638.33</v>
      </c>
    </row>
    <row r="22" spans="1:6" s="45" customFormat="1" ht="15.75">
      <c r="A22" s="54"/>
      <c r="B22" s="55"/>
      <c r="C22" s="112" t="s">
        <v>11</v>
      </c>
      <c r="D22" s="113"/>
      <c r="E22" s="114"/>
      <c r="F22" s="44">
        <f>ROUND(F21*18%,2)</f>
        <v>59154.9</v>
      </c>
    </row>
    <row r="23" spans="1:6" s="45" customFormat="1" ht="15.75">
      <c r="A23" s="54"/>
      <c r="B23" s="55"/>
      <c r="C23" s="112" t="s">
        <v>10</v>
      </c>
      <c r="D23" s="113"/>
      <c r="E23" s="114"/>
      <c r="F23" s="44">
        <f>SUM(F21:F22)</f>
        <v>387793.23000000004</v>
      </c>
    </row>
    <row r="24" spans="1:6" s="45" customFormat="1" ht="15.75">
      <c r="A24" s="54"/>
      <c r="B24" s="55"/>
      <c r="C24" s="112" t="s">
        <v>102</v>
      </c>
      <c r="D24" s="113"/>
      <c r="E24" s="114"/>
      <c r="F24" s="44">
        <f>ROUND(F23*1%,2)</f>
        <v>3877.93</v>
      </c>
    </row>
    <row r="25" spans="1:6" s="45" customFormat="1" ht="15.75">
      <c r="A25" s="54"/>
      <c r="B25" s="57"/>
      <c r="C25" s="112" t="s">
        <v>103</v>
      </c>
      <c r="D25" s="113"/>
      <c r="E25" s="114"/>
      <c r="F25" s="44">
        <f>SUM(F23:F24)</f>
        <v>391671.16000000003</v>
      </c>
    </row>
    <row r="26" spans="1:6" s="45" customFormat="1" ht="20.25">
      <c r="A26" s="54"/>
      <c r="B26" s="57"/>
      <c r="C26" s="115" t="s">
        <v>13</v>
      </c>
      <c r="D26" s="116"/>
      <c r="E26" s="117"/>
      <c r="F26" s="58">
        <v>391671</v>
      </c>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26"/>
  <sheetViews>
    <sheetView workbookViewId="0">
      <selection activeCell="A3" sqref="A3:F3"/>
    </sheetView>
  </sheetViews>
  <sheetFormatPr defaultRowHeight="15"/>
  <cols>
    <col min="1" max="1" width="9.28515625" style="59" bestFit="1" customWidth="1"/>
    <col min="2" max="2" width="46.140625" style="60" customWidth="1"/>
    <col min="3" max="3" width="12.28515625" customWidth="1"/>
    <col min="4" max="4" width="6.140625" bestFit="1" customWidth="1"/>
    <col min="5" max="5" width="12" style="61" customWidth="1"/>
    <col min="6" max="6" width="21.42578125" style="22" bestFit="1" customWidth="1"/>
  </cols>
  <sheetData>
    <row r="1" spans="1:8" ht="26.25">
      <c r="A1" s="106" t="s">
        <v>0</v>
      </c>
      <c r="B1" s="106"/>
      <c r="C1" s="106"/>
      <c r="D1" s="106"/>
      <c r="E1" s="106"/>
      <c r="F1" s="106"/>
    </row>
    <row r="2" spans="1:8" ht="15" customHeight="1">
      <c r="A2" s="107" t="s">
        <v>69</v>
      </c>
      <c r="B2" s="107"/>
      <c r="C2" s="107"/>
      <c r="D2" s="107"/>
      <c r="E2" s="107"/>
      <c r="F2" s="107"/>
    </row>
    <row r="3" spans="1:8" s="37" customFormat="1" ht="42.6" customHeight="1">
      <c r="A3" s="122" t="s">
        <v>129</v>
      </c>
      <c r="B3" s="123"/>
      <c r="C3" s="123"/>
      <c r="D3" s="123"/>
      <c r="E3" s="123"/>
      <c r="F3" s="124"/>
    </row>
    <row r="4" spans="1:8" s="37" customFormat="1" ht="15" customHeight="1">
      <c r="A4" s="38" t="s">
        <v>71</v>
      </c>
      <c r="B4" s="38" t="s">
        <v>72</v>
      </c>
      <c r="C4" s="38" t="s">
        <v>4</v>
      </c>
      <c r="D4" s="38" t="s">
        <v>5</v>
      </c>
      <c r="E4" s="38" t="s">
        <v>73</v>
      </c>
      <c r="F4" s="38" t="s">
        <v>74</v>
      </c>
    </row>
    <row r="5" spans="1:8" s="42" customFormat="1" ht="47.25">
      <c r="A5" s="39">
        <v>1</v>
      </c>
      <c r="B5" s="40" t="s">
        <v>75</v>
      </c>
      <c r="C5" s="41">
        <v>7</v>
      </c>
      <c r="D5" s="41" t="s">
        <v>76</v>
      </c>
      <c r="E5" s="41">
        <v>326.85000000000002</v>
      </c>
      <c r="F5" s="41">
        <f>ROUND(C5*E5,2)</f>
        <v>2287.9499999999998</v>
      </c>
    </row>
    <row r="6" spans="1:8" s="42" customFormat="1" ht="110.25">
      <c r="A6" s="40" t="s">
        <v>77</v>
      </c>
      <c r="B6" s="40" t="s">
        <v>105</v>
      </c>
      <c r="C6" s="41">
        <v>7.06</v>
      </c>
      <c r="D6" s="41"/>
      <c r="E6" s="41">
        <v>541.66999999999996</v>
      </c>
      <c r="F6" s="41">
        <f t="shared" ref="F6:F14" si="0">ROUND(C6*E6,2)</f>
        <v>3824.19</v>
      </c>
    </row>
    <row r="7" spans="1:8" s="45" customFormat="1" ht="220.5">
      <c r="A7" s="40" t="s">
        <v>79</v>
      </c>
      <c r="B7" s="43" t="s">
        <v>80</v>
      </c>
      <c r="C7" s="44">
        <v>38.32</v>
      </c>
      <c r="D7" s="40" t="s">
        <v>8</v>
      </c>
      <c r="E7" s="40">
        <v>151.82</v>
      </c>
      <c r="F7" s="41">
        <f t="shared" si="0"/>
        <v>5817.74</v>
      </c>
    </row>
    <row r="8" spans="1:8" s="45" customFormat="1" ht="157.5">
      <c r="A8" s="40" t="s">
        <v>81</v>
      </c>
      <c r="B8" s="43" t="s">
        <v>82</v>
      </c>
      <c r="C8" s="44">
        <v>4.25</v>
      </c>
      <c r="D8" s="40" t="s">
        <v>8</v>
      </c>
      <c r="E8" s="40">
        <v>589.51</v>
      </c>
      <c r="F8" s="41">
        <f t="shared" si="0"/>
        <v>2505.42</v>
      </c>
    </row>
    <row r="9" spans="1:8" s="45" customFormat="1" ht="126">
      <c r="A9" s="40" t="s">
        <v>83</v>
      </c>
      <c r="B9" s="43" t="s">
        <v>84</v>
      </c>
      <c r="C9" s="44">
        <v>7.14</v>
      </c>
      <c r="D9" s="40" t="s">
        <v>8</v>
      </c>
      <c r="E9" s="44">
        <v>1756.4</v>
      </c>
      <c r="F9" s="41">
        <f t="shared" si="0"/>
        <v>12540.7</v>
      </c>
      <c r="H9" s="46"/>
    </row>
    <row r="10" spans="1:8" ht="78.75">
      <c r="A10" s="47" t="s">
        <v>85</v>
      </c>
      <c r="B10" s="43" t="s">
        <v>86</v>
      </c>
      <c r="C10" s="44">
        <v>102.05</v>
      </c>
      <c r="D10" s="40" t="s">
        <v>39</v>
      </c>
      <c r="E10" s="44">
        <v>194.5</v>
      </c>
      <c r="F10" s="41">
        <f t="shared" si="0"/>
        <v>19848.73</v>
      </c>
    </row>
    <row r="11" spans="1:8" s="45" customFormat="1" ht="220.5">
      <c r="A11" s="40" t="s">
        <v>87</v>
      </c>
      <c r="B11" s="43" t="s">
        <v>88</v>
      </c>
      <c r="C11" s="44">
        <v>18.350000000000001</v>
      </c>
      <c r="D11" s="40" t="s">
        <v>8</v>
      </c>
      <c r="E11" s="40">
        <v>6082.45</v>
      </c>
      <c r="F11" s="41">
        <f t="shared" si="0"/>
        <v>111612.96</v>
      </c>
      <c r="H11" s="46"/>
    </row>
    <row r="12" spans="1:8" s="45" customFormat="1" ht="223.5">
      <c r="A12" s="40" t="s">
        <v>89</v>
      </c>
      <c r="B12" s="43" t="s">
        <v>90</v>
      </c>
      <c r="C12" s="44">
        <v>5.61</v>
      </c>
      <c r="D12" s="40" t="s">
        <v>8</v>
      </c>
      <c r="E12" s="40">
        <v>6308.87</v>
      </c>
      <c r="F12" s="41">
        <f t="shared" si="0"/>
        <v>35392.76</v>
      </c>
    </row>
    <row r="13" spans="1:8" s="45" customFormat="1" ht="63">
      <c r="A13" s="40" t="s">
        <v>91</v>
      </c>
      <c r="B13" s="47" t="s">
        <v>92</v>
      </c>
      <c r="C13" s="48">
        <v>1.2041999999999999</v>
      </c>
      <c r="D13" s="40" t="s">
        <v>93</v>
      </c>
      <c r="E13" s="44">
        <v>82096.539999999994</v>
      </c>
      <c r="F13" s="41">
        <f t="shared" si="0"/>
        <v>98860.65</v>
      </c>
    </row>
    <row r="14" spans="1:8" s="45" customFormat="1" ht="63">
      <c r="A14" s="40" t="s">
        <v>94</v>
      </c>
      <c r="B14" s="47" t="s">
        <v>95</v>
      </c>
      <c r="C14" s="49">
        <v>0.84599999999999997</v>
      </c>
      <c r="D14" s="40" t="s">
        <v>93</v>
      </c>
      <c r="E14" s="44">
        <v>83314.02</v>
      </c>
      <c r="F14" s="41">
        <f t="shared" si="0"/>
        <v>70483.66</v>
      </c>
    </row>
    <row r="15" spans="1:8" s="45" customFormat="1" ht="15.75">
      <c r="A15" s="40"/>
      <c r="B15" s="50" t="s">
        <v>96</v>
      </c>
      <c r="C15" s="44"/>
      <c r="D15" s="40"/>
      <c r="E15" s="40"/>
      <c r="F15" s="41"/>
    </row>
    <row r="16" spans="1:8" s="45" customFormat="1" ht="15.75">
      <c r="A16" s="40">
        <v>11</v>
      </c>
      <c r="B16" s="43" t="s">
        <v>97</v>
      </c>
      <c r="C16" s="44">
        <v>10.3</v>
      </c>
      <c r="D16" s="40" t="s">
        <v>8</v>
      </c>
      <c r="E16" s="51">
        <v>848.82</v>
      </c>
      <c r="F16" s="41">
        <f t="shared" ref="F16:F20" si="1">ROUND(C16*E16,2)</f>
        <v>8742.85</v>
      </c>
    </row>
    <row r="17" spans="1:6" s="45" customFormat="1" ht="15.75">
      <c r="A17" s="40">
        <v>12</v>
      </c>
      <c r="B17" s="52" t="s">
        <v>98</v>
      </c>
      <c r="C17" s="44">
        <v>4.25</v>
      </c>
      <c r="D17" s="40" t="s">
        <v>8</v>
      </c>
      <c r="E17" s="51">
        <v>313.14</v>
      </c>
      <c r="F17" s="41">
        <f t="shared" si="1"/>
        <v>1330.85</v>
      </c>
    </row>
    <row r="18" spans="1:6" s="45" customFormat="1" ht="15.75">
      <c r="A18" s="40">
        <v>13</v>
      </c>
      <c r="B18" s="43" t="s">
        <v>99</v>
      </c>
      <c r="C18" s="44">
        <v>20.6</v>
      </c>
      <c r="D18" s="40" t="s">
        <v>8</v>
      </c>
      <c r="E18" s="51">
        <v>447.06</v>
      </c>
      <c r="F18" s="41">
        <f t="shared" si="1"/>
        <v>9209.44</v>
      </c>
    </row>
    <row r="19" spans="1:6" s="45" customFormat="1" ht="15.75">
      <c r="A19" s="39">
        <v>14</v>
      </c>
      <c r="B19" s="53" t="s">
        <v>100</v>
      </c>
      <c r="C19" s="41">
        <v>7.14</v>
      </c>
      <c r="D19" s="41" t="s">
        <v>8</v>
      </c>
      <c r="E19" s="41">
        <v>679.66</v>
      </c>
      <c r="F19" s="41">
        <f>ROUND(C19*E19,2)</f>
        <v>4852.7700000000004</v>
      </c>
    </row>
    <row r="20" spans="1:6" s="45" customFormat="1" ht="15.75">
      <c r="A20" s="40">
        <v>15</v>
      </c>
      <c r="B20" s="43" t="s">
        <v>101</v>
      </c>
      <c r="C20" s="44">
        <v>38.32</v>
      </c>
      <c r="D20" s="40" t="s">
        <v>8</v>
      </c>
      <c r="E20" s="51">
        <v>117.54</v>
      </c>
      <c r="F20" s="41">
        <f t="shared" si="1"/>
        <v>4504.13</v>
      </c>
    </row>
    <row r="21" spans="1:6" s="45" customFormat="1" ht="20.25">
      <c r="A21" s="97"/>
      <c r="B21" s="98"/>
      <c r="C21" s="111" t="s">
        <v>10</v>
      </c>
      <c r="D21" s="111"/>
      <c r="E21" s="111"/>
      <c r="F21" s="56">
        <f>SUM(F5:F20)</f>
        <v>391814.8</v>
      </c>
    </row>
    <row r="22" spans="1:6" s="45" customFormat="1" ht="15.75">
      <c r="A22" s="97"/>
      <c r="B22" s="98"/>
      <c r="C22" s="104" t="s">
        <v>11</v>
      </c>
      <c r="D22" s="104"/>
      <c r="E22" s="104"/>
      <c r="F22" s="44">
        <f>ROUND(F21*18%,2)</f>
        <v>70526.66</v>
      </c>
    </row>
    <row r="23" spans="1:6" s="45" customFormat="1" ht="15.75">
      <c r="A23" s="97"/>
      <c r="B23" s="98"/>
      <c r="C23" s="104" t="s">
        <v>10</v>
      </c>
      <c r="D23" s="104"/>
      <c r="E23" s="104"/>
      <c r="F23" s="44">
        <f>SUM(F21:F22)</f>
        <v>462341.45999999996</v>
      </c>
    </row>
    <row r="24" spans="1:6" s="45" customFormat="1" ht="15.75">
      <c r="A24" s="97"/>
      <c r="B24" s="98"/>
      <c r="C24" s="104" t="s">
        <v>102</v>
      </c>
      <c r="D24" s="104"/>
      <c r="E24" s="104"/>
      <c r="F24" s="44">
        <f>ROUND(F23*1%,2)</f>
        <v>4623.41</v>
      </c>
    </row>
    <row r="25" spans="1:6" s="45" customFormat="1" ht="15.75">
      <c r="A25" s="97"/>
      <c r="B25" s="47"/>
      <c r="C25" s="104" t="s">
        <v>103</v>
      </c>
      <c r="D25" s="104"/>
      <c r="E25" s="104"/>
      <c r="F25" s="44">
        <f>SUM(F23:F24)</f>
        <v>466964.86999999994</v>
      </c>
    </row>
    <row r="26" spans="1:6" s="45" customFormat="1" ht="20.25">
      <c r="A26" s="97"/>
      <c r="B26" s="47"/>
      <c r="C26" s="105" t="s">
        <v>13</v>
      </c>
      <c r="D26" s="105"/>
      <c r="E26" s="105"/>
      <c r="F26" s="58">
        <v>466965</v>
      </c>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2023-01-18T10:15:06Z</dcterms:created>
  <dcterms:modified xsi:type="dcterms:W3CDTF">2023-01-20T08:30:35Z</dcterms:modified>
</cp:coreProperties>
</file>