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firstSheet="1" activeTab="5"/>
  </bookViews>
  <sheets>
    <sheet name="Sheet1" sheetId="1" r:id="rId1"/>
    <sheet name="Sheet2" sheetId="2" r:id="rId2"/>
    <sheet name="Sheet3" sheetId="3" r:id="rId3"/>
    <sheet name="Sheet4" sheetId="4" r:id="rId4"/>
    <sheet name="Sheet05" sheetId="6" r:id="rId5"/>
    <sheet name="Sheet6" sheetId="5" r:id="rId6"/>
    <sheet name="Sheet7" sheetId="7" r:id="rId7"/>
    <sheet name="Sheet8" sheetId="8" r:id="rId8"/>
    <sheet name="Sheet9" sheetId="9" r:id="rId9"/>
    <sheet name="Sheet10" sheetId="10" r:id="rId10"/>
    <sheet name="Sheet11" sheetId="11" r:id="rId11"/>
    <sheet name="Sheet12" sheetId="12" r:id="rId12"/>
  </sheets>
  <externalReferences>
    <externalReference r:id="rId13"/>
    <externalReference r:id="rId14"/>
    <externalReference r:id="rId15"/>
    <externalReference r:id="rId16"/>
    <externalReference r:id="rId17"/>
    <externalReference r:id="rId18"/>
  </externalReferences>
  <calcPr calcId="124519"/>
</workbook>
</file>

<file path=xl/calcChain.xml><?xml version="1.0" encoding="utf-8"?>
<calcChain xmlns="http://schemas.openxmlformats.org/spreadsheetml/2006/main">
  <c r="F18" i="5"/>
  <c r="F17"/>
  <c r="F16"/>
  <c r="F15"/>
  <c r="F14"/>
  <c r="F12"/>
  <c r="C11"/>
  <c r="F9"/>
  <c r="F8"/>
  <c r="F7"/>
  <c r="F6"/>
  <c r="F5"/>
  <c r="F19" s="1"/>
  <c r="F20" s="1"/>
  <c r="F21" s="1"/>
  <c r="F22" s="1"/>
  <c r="F23" s="1"/>
  <c r="D5"/>
  <c r="A14" i="1"/>
  <c r="B14"/>
  <c r="D14"/>
  <c r="E14"/>
  <c r="F14"/>
  <c r="E20"/>
  <c r="F20"/>
  <c r="E19"/>
  <c r="F19"/>
  <c r="E18"/>
  <c r="F18"/>
  <c r="E17"/>
  <c r="F17"/>
  <c r="B17"/>
  <c r="E16"/>
  <c r="E13"/>
  <c r="F13" s="1"/>
  <c r="A13"/>
  <c r="E12"/>
  <c r="D12"/>
  <c r="D13" s="1"/>
  <c r="F12"/>
  <c r="A12"/>
  <c r="B11"/>
  <c r="A11"/>
  <c r="E10"/>
  <c r="F10" s="1"/>
  <c r="D10"/>
  <c r="B10"/>
  <c r="A10"/>
  <c r="E9"/>
  <c r="F9" s="1"/>
  <c r="B9"/>
  <c r="A9"/>
  <c r="E8"/>
  <c r="F8" s="1"/>
  <c r="B8"/>
  <c r="A8"/>
  <c r="E7"/>
  <c r="F7" s="1"/>
  <c r="B7"/>
  <c r="A7"/>
  <c r="E6"/>
  <c r="D6"/>
  <c r="F6"/>
  <c r="B6"/>
  <c r="A6"/>
  <c r="E5"/>
  <c r="D5"/>
  <c r="F5"/>
  <c r="B5"/>
  <c r="A5"/>
  <c r="F16" l="1"/>
  <c r="F21" s="1"/>
  <c r="F22" l="1"/>
  <c r="F23" s="1"/>
  <c r="F25" l="1"/>
  <c r="F26" s="1"/>
  <c r="F24"/>
  <c r="F19" i="12" l="1"/>
  <c r="F18"/>
  <c r="F17"/>
  <c r="F16"/>
  <c r="F15"/>
  <c r="F13"/>
  <c r="C12"/>
  <c r="C11"/>
  <c r="F10"/>
  <c r="F9"/>
  <c r="F8"/>
  <c r="F7"/>
  <c r="F6"/>
  <c r="D6"/>
  <c r="F5"/>
  <c r="F20" s="1"/>
  <c r="F21" s="1"/>
  <c r="F22" s="1"/>
  <c r="F23" s="1"/>
  <c r="F24" s="1"/>
  <c r="F19" i="11"/>
  <c r="F18"/>
  <c r="F17"/>
  <c r="F16"/>
  <c r="F15"/>
  <c r="F13"/>
  <c r="F12"/>
  <c r="F11"/>
  <c r="F10"/>
  <c r="F9"/>
  <c r="F8"/>
  <c r="F7"/>
  <c r="F6"/>
  <c r="D6"/>
  <c r="F5"/>
  <c r="F20" s="1"/>
  <c r="F21" s="1"/>
  <c r="F22" s="1"/>
  <c r="F23" s="1"/>
  <c r="F24" s="1"/>
  <c r="F9" i="10"/>
  <c r="C8"/>
  <c r="F6"/>
  <c r="F5"/>
  <c r="F10" s="1"/>
  <c r="F11" i="9"/>
  <c r="F10"/>
  <c r="F8"/>
  <c r="F7"/>
  <c r="F6"/>
  <c r="F5"/>
  <c r="F12" s="1"/>
  <c r="F11" i="10" l="1"/>
  <c r="F12" s="1"/>
  <c r="F13" i="9"/>
  <c r="F14" s="1"/>
  <c r="F13" i="10" l="1"/>
  <c r="F14" s="1"/>
  <c r="F15" i="9"/>
  <c r="F16" s="1"/>
  <c r="F19" i="8" l="1"/>
  <c r="F18"/>
  <c r="F17"/>
  <c r="F16"/>
  <c r="F15"/>
  <c r="F13"/>
  <c r="C12"/>
  <c r="C11"/>
  <c r="F10"/>
  <c r="F9"/>
  <c r="F8"/>
  <c r="F7"/>
  <c r="F6"/>
  <c r="D6"/>
  <c r="F5"/>
  <c r="F20" s="1"/>
  <c r="F21" s="1"/>
  <c r="F22" s="1"/>
  <c r="F23" s="1"/>
  <c r="F24" s="1"/>
  <c r="F19" i="7"/>
  <c r="F18"/>
  <c r="F17"/>
  <c r="F16"/>
  <c r="F15"/>
  <c r="F13"/>
  <c r="C12"/>
  <c r="C11"/>
  <c r="F10"/>
  <c r="F9"/>
  <c r="F8"/>
  <c r="F7"/>
  <c r="F6"/>
  <c r="D6"/>
  <c r="F5"/>
  <c r="F20" s="1"/>
  <c r="F21" s="1"/>
  <c r="F22" s="1"/>
  <c r="F23" s="1"/>
  <c r="F24" s="1"/>
  <c r="F18" i="6"/>
  <c r="F17"/>
  <c r="F16"/>
  <c r="F15"/>
  <c r="F14"/>
  <c r="F12"/>
  <c r="C11"/>
  <c r="F9"/>
  <c r="F8"/>
  <c r="F7"/>
  <c r="F6"/>
  <c r="F5"/>
  <c r="F19" s="1"/>
  <c r="F20" s="1"/>
  <c r="F21" s="1"/>
  <c r="F22" s="1"/>
  <c r="F23" s="1"/>
  <c r="D5"/>
  <c r="F14" i="4" l="1"/>
  <c r="F13"/>
  <c r="F12"/>
  <c r="F11"/>
  <c r="F9"/>
  <c r="F8"/>
  <c r="F7"/>
  <c r="F6"/>
  <c r="F5"/>
  <c r="F15" s="1"/>
  <c r="F16" s="1"/>
  <c r="F17" s="1"/>
  <c r="F18" s="1"/>
  <c r="F19" s="1"/>
  <c r="F5" i="3"/>
  <c r="F6"/>
  <c r="F20" s="1"/>
  <c r="F21" s="1"/>
  <c r="F22" s="1"/>
  <c r="F23" s="1"/>
  <c r="F24" s="1"/>
  <c r="F7"/>
  <c r="F8"/>
  <c r="F9"/>
  <c r="F10"/>
  <c r="C11"/>
  <c r="C12"/>
  <c r="F13"/>
  <c r="F15"/>
  <c r="F16"/>
  <c r="F17"/>
  <c r="F18"/>
  <c r="F19"/>
  <c r="F5" i="2" l="1"/>
  <c r="F7"/>
  <c r="F8"/>
  <c r="F9" s="1"/>
  <c r="F10" s="1"/>
</calcChain>
</file>

<file path=xl/sharedStrings.xml><?xml version="1.0" encoding="utf-8"?>
<sst xmlns="http://schemas.openxmlformats.org/spreadsheetml/2006/main" count="533" uniqueCount="142">
  <si>
    <t>RANCHI MUNICIPAL CORPORATION, RANCHI</t>
  </si>
  <si>
    <t xml:space="preserve">BILL OF QUANTITY </t>
  </si>
  <si>
    <t>Name of Work :- Placing of RCC Bench at different place under ward no-12.</t>
  </si>
  <si>
    <t>SL.NO.</t>
  </si>
  <si>
    <t>ITEMS OF WORK</t>
  </si>
  <si>
    <t>Qty</t>
  </si>
  <si>
    <t>Unit</t>
  </si>
  <si>
    <t>Rate</t>
  </si>
  <si>
    <t>Amount</t>
  </si>
  <si>
    <t>Supplying fitting and fixing of R.C.C Bench all complete as per specification and direction of E/I.</t>
  </si>
  <si>
    <t>NO.</t>
  </si>
  <si>
    <t>TOTAL</t>
  </si>
  <si>
    <t>GST (18%)</t>
  </si>
  <si>
    <t>L. CESS (1%)</t>
  </si>
  <si>
    <t>Name of Work :-  beautification of  bajra khaksi toli sarna akhra under Ward No.35.</t>
  </si>
  <si>
    <t>Sl. No.</t>
  </si>
  <si>
    <t>Items of work</t>
  </si>
  <si>
    <t>Qnty.</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</si>
  <si>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</si>
  <si>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</si>
  <si>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</si>
  <si>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</si>
  <si>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</si>
  <si>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5.3.1.2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</si>
  <si>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</si>
  <si>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4
4.23B</t>
  </si>
  <si>
    <t>Providing and laying 80mm thick factory made cement  concrete Interlocking paver block  of M-40 grade made by block making machine with strong vibratory compaction, of approved size, design and shape, laid in required colour and pattern over bed as per relevent IRC Code, filling the joints with fine sand etc.all complete as per direction of  Engineer-in-charge.</t>
  </si>
  <si>
    <t>M²</t>
  </si>
  <si>
    <t xml:space="preserve">5  5.6.23.4        </t>
  </si>
  <si>
    <t>providing and laying 6mm precast white glazedtilesin wallover 12mm cement motor(1:3)and jointed withwhite cementslurry fiush pointed with whitecement inculding rubbing polishing and cost of curing taxes and ........with commercial grade colour tiles</t>
  </si>
  <si>
    <t>Carriage of Materials</t>
  </si>
  <si>
    <t>i</t>
  </si>
  <si>
    <t>Sand  (Lead Upto 49km)</t>
  </si>
  <si>
    <r>
      <t>M</t>
    </r>
    <r>
      <rPr>
        <vertAlign val="superscript"/>
        <sz val="10"/>
        <rFont val="Century"/>
        <family val="1"/>
      </rPr>
      <t>3</t>
    </r>
  </si>
  <si>
    <t>ii</t>
  </si>
  <si>
    <t>Sand lead (Lead 14KM)</t>
  </si>
  <si>
    <t>iii</t>
  </si>
  <si>
    <t>Stone Chips (Lead 22 KM)</t>
  </si>
  <si>
    <t>iv</t>
  </si>
  <si>
    <t>Earth (Lead 01 KM)</t>
  </si>
  <si>
    <t>Name of Work :- Construction of RCC Drain Ketaribagan road no-13 from house of Ravindra Sahu to house of Roshan Gupta under ward no-13.</t>
  </si>
  <si>
    <t>Labour for cleaning the work site before and after work etc.</t>
  </si>
  <si>
    <t>Each</t>
  </si>
  <si>
    <t>2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</si>
  <si>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</si>
  <si>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3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</si>
  <si>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</si>
  <si>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4
5.6.8</t>
  </si>
  <si>
    <t>Supplying and laying (properly as per design and drawing) rip-rap with good  quality of boulders duly packed including the cost of materials, royalty all taxes etc. but excluding the cost of carriage all complete as per specification and direction of E/I.</t>
  </si>
  <si>
    <t>5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</si>
  <si>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</si>
  <si>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6
5.3.11</t>
  </si>
  <si>
    <t>Renforced cement conrete work in beams, suspended floors, having slopeup to 15' landing, balconies, shelves, chajjas, lintels, bands, plain windowsill ---------do----do-------E/I
1:1.5:3 (1 Cement : 1.5 coarse sand zone(III): 3 graded stone aggregate 20mm nominal size)</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</si>
  <si>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08mm dia 40%</t>
  </si>
  <si>
    <t>M.T.</t>
  </si>
  <si>
    <t>8
(B)5.5.5(a)</t>
  </si>
  <si>
    <t>10mm dia 60%</t>
  </si>
  <si>
    <t>9
5.3.17.1</t>
  </si>
  <si>
    <t>Centering and Shuttering including strutting, propping etc and removal of from for  
 Foundation , footing , bases of columns etc for mass concrete.</t>
  </si>
  <si>
    <t>m2</t>
  </si>
  <si>
    <t>(i)</t>
  </si>
  <si>
    <t>Sand  (Lead Upto 42 km)</t>
  </si>
  <si>
    <r>
      <t>M</t>
    </r>
    <r>
      <rPr>
        <vertAlign val="superscript"/>
        <sz val="11"/>
        <rFont val="Century"/>
        <family val="1"/>
      </rPr>
      <t>3</t>
    </r>
  </si>
  <si>
    <t>(ii)</t>
  </si>
  <si>
    <t>Stone Dust (Lead 15 KM)</t>
  </si>
  <si>
    <t>(iii)</t>
  </si>
  <si>
    <t>Stone Boulder (Lead 29  KM)</t>
  </si>
  <si>
    <t>(iv)</t>
  </si>
  <si>
    <t>Stone Chips (Lead 15KM)</t>
  </si>
  <si>
    <t>(v)</t>
  </si>
  <si>
    <t xml:space="preserve"> </t>
  </si>
  <si>
    <t>Name of Work :- Construction of RCC Drain at jorar from house of rajni to house of punam devi  under W-47 of RMC Ranchi</t>
  </si>
  <si>
    <t>1.                5.1.1
 + 
5.1.2        JBCD</t>
  </si>
  <si>
    <t>2.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</si>
  <si>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</si>
  <si>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M³</t>
  </si>
  <si>
    <t>3.
5.6.8</t>
  </si>
  <si>
    <t>4.
5.3.10</t>
  </si>
  <si>
    <t>5.
5.3.11</t>
  </si>
  <si>
    <t>6.
(A)5.5.4</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</si>
  <si>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10 mm dia 40%</t>
  </si>
  <si>
    <t>7.
(B)5.5.5(a)</t>
  </si>
  <si>
    <t>12 mm dia 60%</t>
  </si>
  <si>
    <t>8.
5.3.17.1</t>
  </si>
  <si>
    <t>SAND-LEAD-42KM</t>
  </si>
  <si>
    <t>SAND LOCAL-LEAD-18KM</t>
  </si>
  <si>
    <t>CHIPS-LEAD-15KM</t>
  </si>
  <si>
    <t>BOULDER-LEAD-29KM</t>
  </si>
  <si>
    <t>EARTH-LEAD-1km</t>
  </si>
  <si>
    <t>Name of Work :- Construction of RCC Drain at srinagar colony from house of josef to hanuman mandir under W-47 of RMC Ranchi</t>
  </si>
  <si>
    <t>1A</t>
  </si>
  <si>
    <t>Dismantling pcc road work….E/I.</t>
  </si>
  <si>
    <t>2.                5.1.1
 + 
5.1.2        JBCD</t>
  </si>
  <si>
    <t>3.        (J.B.C.D.-5.1.10)</t>
  </si>
  <si>
    <t>7
(A)5.5.4</t>
  </si>
  <si>
    <t>Name of Work :- Construction of RCC Drain at near namkum railway station from house of ramchandra ram to outfall under W-47 of RMC Ranchi</t>
  </si>
  <si>
    <t>Name of Work :- Construction of RCC Slab at A.N Singh road gali no-02 from house  of dr. ak sinha to house of nawal kishor under W-48 of RMC Ranchi</t>
  </si>
  <si>
    <t>1
5.3.11</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</si>
  <si>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t>
  </si>
  <si>
    <t>M3</t>
  </si>
  <si>
    <t>2
5.5.5 (b)</t>
  </si>
  <si>
    <t>Providing Tor steel reinforcement of 8 mm &amp; 10 mm dia rods as per approved design and drawing  ………..do………TMT Fe500(Only Valid for Tata(Tiscon),Sail,JSPL,Electrosteel Steels Ltd. Bokaro and Vizag(RINL))</t>
  </si>
  <si>
    <t>3
5.5.5 (b)</t>
  </si>
  <si>
    <t>4
5.3.17.1</t>
  </si>
  <si>
    <t xml:space="preserve">Centering and Shuttering including struting,propping etc and removal of from for Foundation, footing s bases of Coloumns etc for mass Concrete                              </t>
  </si>
  <si>
    <t>M2</t>
  </si>
  <si>
    <t>Add GST 18%</t>
  </si>
  <si>
    <t>Add 1% L/Cess</t>
  </si>
  <si>
    <t>Name of Work :- Construction of PCC road at A.N Singh road no-04 under W-48 of RMC Ranchi</t>
  </si>
  <si>
    <t>1
JSR
5.3.1.2</t>
  </si>
  <si>
    <t>Providing and laying in position cement concrete of specfied grade excluding the cost of centering and shuttering-All work up to plinth level.1:1.5:3(1Cement:1.5coarse sand(Zone-III): 3 graded stone aggregate 20mm nominal size)</t>
  </si>
  <si>
    <t>2
5.3.17</t>
  </si>
  <si>
    <t>Centering and shuttering including strutting, propping etc. and removal of form for Foundation, footing, bases of columns, etc for mass concrete</t>
  </si>
  <si>
    <t>CARRIAGE OF MATERIALS</t>
  </si>
  <si>
    <t>Name of Work :- Construction of RCC Drain at friends compound doranda from house of janab jakir hussain sahab to house of janab anwar alam sahab under ward no 48.</t>
  </si>
  <si>
    <t>Providing man days for site clearence before and after the work etc.</t>
  </si>
  <si>
    <t>each</t>
  </si>
  <si>
    <t>2
4/M004</t>
  </si>
  <si>
    <t>3
5.6.8</t>
  </si>
  <si>
    <t>4
5.3.10</t>
  </si>
  <si>
    <t>5
5.3.11</t>
  </si>
  <si>
    <t>6
(A)5.5.4</t>
  </si>
  <si>
    <t>7
(B)5.5.5(a)</t>
  </si>
  <si>
    <t>8
5.3.17.1</t>
  </si>
  <si>
    <t>Sand (Lead 42 KM)</t>
  </si>
  <si>
    <t>Sand Local / Dust(Lead 25 KM)</t>
  </si>
  <si>
    <t>Stone Chips  (Lead 25 KM)</t>
  </si>
  <si>
    <t>BOULDER-LEAD-( 29 KM )</t>
  </si>
  <si>
    <t>Name of Work :- Construction of RCC Drain at A.N Singh road no-04 under W-48 of RMC Ranchi</t>
  </si>
  <si>
    <t>08mm Dia</t>
  </si>
  <si>
    <t>10mm Dia</t>
  </si>
  <si>
    <t>Carriage of materials</t>
  </si>
  <si>
    <t>Sand  (Lead Upto 49 km)</t>
  </si>
  <si>
    <t>Stone Boulder (Lead 36  KM)</t>
  </si>
  <si>
    <t>Stone Chips (Lead 22KM)</t>
  </si>
  <si>
    <t>Add 18%  GST</t>
  </si>
  <si>
    <t>Total</t>
  </si>
  <si>
    <t>Add 1 % L Cess</t>
  </si>
  <si>
    <t xml:space="preserve">1% L Cess </t>
  </si>
  <si>
    <t>Say</t>
  </si>
  <si>
    <t>Name of Work- Construction of RCC Drain at Bandhgari from house of Ramkumar Toppo to house of Fagu Tand under ward no-06</t>
  </si>
  <si>
    <t>Name of Work :- Construction of  Drain at Namkum from agarwal sweets line  under                W-47 of RMC Ranchi</t>
  </si>
</sst>
</file>

<file path=xl/styles.xml><?xml version="1.0" encoding="utf-8"?>
<styleSheet xmlns="http://schemas.openxmlformats.org/spreadsheetml/2006/main">
  <numFmts count="2">
    <numFmt numFmtId="164" formatCode="0.000"/>
    <numFmt numFmtId="165" formatCode="&quot;₹&quot;\ #,##0.00"/>
  </numFmts>
  <fonts count="12">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11"/>
      <color theme="1"/>
      <name val="Century"/>
      <family val="1"/>
    </font>
    <font>
      <vertAlign val="superscript"/>
      <sz val="10"/>
      <name val="Century"/>
      <family val="1"/>
    </font>
    <font>
      <vertAlign val="superscript"/>
      <sz val="11"/>
      <name val="Century"/>
      <family val="1"/>
    </font>
    <font>
      <b/>
      <sz val="11"/>
      <color theme="1"/>
      <name val="Calibri"/>
      <family val="2"/>
    </font>
    <font>
      <b/>
      <i/>
      <u/>
      <sz val="11"/>
      <color theme="1"/>
      <name val="Calibri"/>
      <family val="2"/>
      <scheme val="minor"/>
    </font>
    <font>
      <b/>
      <sz val="16"/>
      <color theme="1"/>
      <name val="Calibri"/>
      <family val="2"/>
      <scheme val="minor"/>
    </font>
    <font>
      <b/>
      <sz val="10"/>
      <color theme="1"/>
      <name val="Century"/>
      <family val="1"/>
    </font>
  </fonts>
  <fills count="3">
    <fill>
      <patternFill patternType="none"/>
    </fill>
    <fill>
      <patternFill patternType="gray125"/>
    </fill>
    <fill>
      <patternFill patternType="solid">
        <fgColor rgb="FFA6A6A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center" vertical="center"/>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2"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5" fillId="0" borderId="1" xfId="0" applyFont="1" applyBorder="1" applyAlignment="1">
      <alignment horizontal="center" vertical="center" wrapText="1"/>
    </xf>
    <xf numFmtId="1"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1" fillId="0" borderId="1" xfId="0" applyFont="1" applyBorder="1" applyAlignment="1">
      <alignment horizontal="left" vertical="top" wrapText="1"/>
    </xf>
    <xf numFmtId="2" fontId="1" fillId="0" borderId="1" xfId="0" applyNumberFormat="1" applyFont="1" applyBorder="1" applyAlignment="1">
      <alignment horizontal="center" vertical="center"/>
    </xf>
    <xf numFmtId="2" fontId="1" fillId="0" borderId="1" xfId="0" applyNumberFormat="1" applyFont="1" applyBorder="1" applyAlignment="1">
      <alignment horizontal="center"/>
    </xf>
    <xf numFmtId="2" fontId="1" fillId="0" borderId="1" xfId="0" applyNumberFormat="1" applyFont="1" applyBorder="1" applyAlignment="1">
      <alignment horizontal="center" vertical="top"/>
    </xf>
    <xf numFmtId="0" fontId="1" fillId="0" borderId="1" xfId="0" applyFont="1" applyBorder="1" applyAlignment="1">
      <alignment horizontal="center" wrapText="1"/>
    </xf>
    <xf numFmtId="164" fontId="1" fillId="0" borderId="1" xfId="0" applyNumberFormat="1" applyFont="1" applyBorder="1" applyAlignment="1">
      <alignment horizontal="center" vertical="center" wrapText="1"/>
    </xf>
    <xf numFmtId="0" fontId="1" fillId="0" borderId="1" xfId="0" applyFont="1" applyBorder="1"/>
    <xf numFmtId="0" fontId="1" fillId="0" borderId="2" xfId="0" applyFont="1" applyBorder="1" applyAlignment="1">
      <alignment horizontal="right"/>
    </xf>
    <xf numFmtId="0" fontId="1" fillId="0" borderId="3" xfId="0" applyFont="1" applyBorder="1" applyAlignment="1">
      <alignment horizontal="right"/>
    </xf>
    <xf numFmtId="164" fontId="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165" fontId="5"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xf>
    <xf numFmtId="0" fontId="11" fillId="0" borderId="1" xfId="0" applyFont="1" applyBorder="1" applyAlignment="1">
      <alignment horizontal="center" vertical="top" wrapText="1"/>
    </xf>
    <xf numFmtId="0" fontId="11" fillId="0" borderId="1" xfId="0" applyFont="1" applyBorder="1" applyAlignment="1">
      <alignment horizontal="left" vertical="top" wrapText="1"/>
    </xf>
    <xf numFmtId="165" fontId="5" fillId="0" borderId="1" xfId="0" applyNumberFormat="1" applyFont="1" applyBorder="1" applyAlignment="1">
      <alignment horizontal="center"/>
    </xf>
    <xf numFmtId="165" fontId="2" fillId="0" borderId="1" xfId="0" applyNumberFormat="1" applyFont="1" applyBorder="1" applyAlignment="1">
      <alignment horizontal="center" vertical="center"/>
    </xf>
    <xf numFmtId="165" fontId="1" fillId="0" borderId="0" xfId="0" applyNumberFormat="1" applyFont="1" applyAlignment="1">
      <alignment horizontal="center" vertical="center"/>
    </xf>
    <xf numFmtId="0" fontId="1" fillId="0" borderId="1" xfId="0" applyFont="1" applyBorder="1" applyAlignment="1">
      <alignment horizontal="right" vertical="center" wrapText="1"/>
    </xf>
    <xf numFmtId="0" fontId="10"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right" vertical="center"/>
    </xf>
    <xf numFmtId="0" fontId="1" fillId="0" borderId="2" xfId="0" applyFont="1" applyBorder="1" applyAlignment="1">
      <alignment horizontal="right"/>
    </xf>
    <xf numFmtId="0" fontId="1" fillId="0" borderId="3" xfId="0" applyFont="1" applyBorder="1" applyAlignment="1">
      <alignment horizontal="right"/>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 xmlns:a16="http://schemas.microsoft.com/office/drawing/2014/main" id="{B49AE993-514A-4FD2-8E36-05FBF1399E8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 xmlns:a16="http://schemas.microsoft.com/office/drawing/2014/main" id="{949DA627-6A5E-4727-AFD0-0A4F7E427826}"/>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Y%20MAYOR/W-06/RCC%20DRain%20Bandhgari%20road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ARD%20-06/DRAIN/RCC%20DRain%20Shiv%20mandir%20gal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ARD%20-07/ROAD/PCC%20ROAD%20gadigaon%20Pahantoli%20kuwar%20rund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ARD%20-06/DRAIN/RCC%20DRain%20bandhgari%20pul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JESH%20SIR/New%20folder/BOUNDRY%20WALL%20misir%20gonda%20w.n.%2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Desktop/RAJESH%20SIR/New%20folder/BOUNDRY%20WALL%20misir%20gonda%20w.n.%20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iv mandir Masna Sthal"/>
      <sheetName val="Sheet3"/>
    </sheetNames>
    <sheetDataSet>
      <sheetData sheetId="0" refreshError="1">
        <row r="3">
          <cell r="A3" t="str">
            <v>Name of Work :-Construction of RCC Drain at Bandhgari Road no-02 from Jageshwar Gop to Masna Sthal under ward no-06</v>
          </cell>
        </row>
        <row r="5">
          <cell r="A5" t="str">
            <v>1            5.10.2</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rain"/>
      <sheetName val="Drain Mat"/>
      <sheetName val="Shiv mandir Mandir Drain"/>
      <sheetName val="Sheet3"/>
    </sheetNames>
    <sheetDataSet>
      <sheetData sheetId="0" refreshError="1">
        <row r="3">
          <cell r="A3" t="str">
            <v>Name of Work :-Construction of RCC Drain at New Nagar Bandhgari from Shiv Mandir to Rajnish house under ward no-06</v>
          </cell>
        </row>
        <row r="5">
          <cell r="B5" t="str">
            <v xml:space="preserve">Dismantling plain cement or lime concrete work including stacking serviceable materials in countable stacks within 15M.lead and disposal of unserviceable materials with all leads complete  as per direction of E/I.              </v>
          </cell>
        </row>
        <row r="8">
          <cell r="I8">
            <v>955.89</v>
          </cell>
        </row>
        <row r="9">
          <cell r="A9" t="str">
            <v>2            5.1.1</v>
          </cell>
          <cell r="B9"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13">
          <cell r="I13">
            <v>151.82</v>
          </cell>
        </row>
        <row r="14">
          <cell r="A14" t="str">
            <v>34/M004</v>
          </cell>
        </row>
        <row r="19">
          <cell r="A19" t="str">
            <v>45.6.8</v>
          </cell>
        </row>
        <row r="30">
          <cell r="I30">
            <v>6082.45</v>
          </cell>
        </row>
        <row r="35">
          <cell r="I35">
            <v>6308.87</v>
          </cell>
        </row>
        <row r="36">
          <cell r="B36"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41">
          <cell r="A41" t="str">
            <v>(A)5.5.4</v>
          </cell>
          <cell r="H41" t="str">
            <v>M.T.</v>
          </cell>
          <cell r="I41">
            <v>83314.02</v>
          </cell>
        </row>
        <row r="42">
          <cell r="A42" t="str">
            <v>(B)5.5.5(a)</v>
          </cell>
          <cell r="I42">
            <v>82096.539999999994</v>
          </cell>
        </row>
        <row r="44">
          <cell r="B44" t="str">
            <v>Centering and Shuttering including strutting, propping etc and removal of from for   Foundation , footing , bases of columns etc for mass concrete.</v>
          </cell>
        </row>
        <row r="50">
          <cell r="H50" t="str">
            <v>m2</v>
          </cell>
          <cell r="I50">
            <v>194.5</v>
          </cell>
        </row>
        <row r="53">
          <cell r="B53" t="str">
            <v>Stone Dust (Lead 22 KM)</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Gadigaon Kuwar €runda"/>
      <sheetName val="BOQ"/>
    </sheetNames>
    <sheetDataSet>
      <sheetData sheetId="0" refreshError="1">
        <row r="9">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I12">
            <v>347.85</v>
          </cell>
        </row>
        <row r="13">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I16">
            <v>1756.4</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Major Pull"/>
    </sheetNames>
    <sheetDataSet>
      <sheetData sheetId="0" refreshError="1">
        <row r="3">
          <cell r="A3" t="str">
            <v>Name of Work :-Construction of Major RCC Culvert at Bandhgari road no-05 under ward no-06</v>
          </cell>
        </row>
        <row r="24">
          <cell r="A24" t="str">
            <v>55.3.10</v>
          </cell>
          <cell r="B24" t="str">
            <v>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reinforcement.RCC1:1.5:3 (1 Cement : 1.5 coarse sand zone(III): 3 graded stone aggregate 20mm nominal size)</v>
          </cell>
        </row>
        <row r="29">
          <cell r="A29" t="str">
            <v>65.3.11</v>
          </cell>
          <cell r="B29" t="str">
            <v>Renforced cement conrete work in beams, suspended floors, having slopeup to 15' landing, balconies, shelves, chajjas, lintels, bands, plain windowsill ---------do----do-------E/I1:1.5:3 (1 Cement : 1.5 coarse sand zone(III): 3 graded stone aggregate 20mm nominal size)</v>
          </cell>
        </row>
        <row r="37">
          <cell r="A37">
            <v>8</v>
          </cell>
        </row>
        <row r="50">
          <cell r="A50" t="str">
            <v>105.3.17.1</v>
          </cell>
        </row>
        <row r="57">
          <cell r="I57">
            <v>848.82</v>
          </cell>
        </row>
        <row r="58">
          <cell r="I58">
            <v>447.06</v>
          </cell>
        </row>
        <row r="59">
          <cell r="I59">
            <v>679.66</v>
          </cell>
        </row>
        <row r="60">
          <cell r="I60">
            <v>447.06</v>
          </cell>
        </row>
        <row r="61">
          <cell r="I61">
            <v>117.54</v>
          </cell>
        </row>
      </sheetData>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10">
          <cell r="G10">
            <v>26.93</v>
          </cell>
          <cell r="H10" t="str">
            <v>m3</v>
          </cell>
        </row>
      </sheetData>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efreshError="1">
        <row r="10">
          <cell r="G10">
            <v>26.93</v>
          </cell>
          <cell r="H10" t="str">
            <v>m3</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ColWidth="9.140625" defaultRowHeight="15"/>
  <cols>
    <col min="1" max="1" width="9.28515625" style="11" bestFit="1" customWidth="1"/>
    <col min="2" max="2" width="42.28515625" style="12" customWidth="1"/>
    <col min="3" max="3" width="9.140625" style="7" customWidth="1"/>
    <col min="4" max="4" width="9.140625" style="13"/>
    <col min="5" max="5" width="11.28515625" style="35" bestFit="1" customWidth="1"/>
    <col min="6" max="6" width="18.5703125" style="35" bestFit="1" customWidth="1"/>
    <col min="7" max="16384" width="9.140625" style="7"/>
  </cols>
  <sheetData>
    <row r="1" spans="1:6" ht="60.75" customHeight="1">
      <c r="A1" s="37" t="s">
        <v>0</v>
      </c>
      <c r="B1" s="37"/>
      <c r="C1" s="37"/>
      <c r="D1" s="37"/>
      <c r="E1" s="37"/>
      <c r="F1" s="37"/>
    </row>
    <row r="2" spans="1:6" ht="18.75">
      <c r="A2" s="38" t="s">
        <v>1</v>
      </c>
      <c r="B2" s="38"/>
      <c r="C2" s="38"/>
      <c r="D2" s="38"/>
      <c r="E2" s="38"/>
      <c r="F2" s="38"/>
    </row>
    <row r="3" spans="1:6" ht="42" customHeight="1">
      <c r="A3" s="39" t="s">
        <v>140</v>
      </c>
      <c r="B3" s="39"/>
      <c r="C3" s="39"/>
      <c r="D3" s="39"/>
      <c r="E3" s="39"/>
      <c r="F3" s="39"/>
    </row>
    <row r="4" spans="1:6">
      <c r="A4" s="8" t="s">
        <v>15</v>
      </c>
      <c r="B4" s="8" t="s">
        <v>16</v>
      </c>
      <c r="C4" s="8" t="s">
        <v>17</v>
      </c>
      <c r="D4" s="8" t="s">
        <v>6</v>
      </c>
      <c r="E4" s="29" t="s">
        <v>7</v>
      </c>
      <c r="F4" s="29" t="s">
        <v>8</v>
      </c>
    </row>
    <row r="5" spans="1:6" ht="75">
      <c r="A5" s="20" t="str">
        <f>[1]Sheet1!A5</f>
        <v>1            5.10.2</v>
      </c>
      <c r="B5" s="6" t="str">
        <f>[2]Drain!B5</f>
        <v xml:space="preserve">Dismantling plain cement or lime concrete work including stacking serviceable materials in countable stacks within 15M.lead and disposal of unserviceable materials with all leads complete  as per direction of E/I.              </v>
      </c>
      <c r="C5" s="16">
        <v>0.8</v>
      </c>
      <c r="D5" s="10" t="str">
        <f>D7</f>
        <v>M3</v>
      </c>
      <c r="E5" s="30">
        <f>[2]Drain!I8</f>
        <v>955.89</v>
      </c>
      <c r="F5" s="30">
        <f>ROUND((C5*E5),2)</f>
        <v>764.71</v>
      </c>
    </row>
    <row r="6" spans="1:6" ht="120">
      <c r="A6" s="20" t="str">
        <f>[2]Drain!A9</f>
        <v>2            5.1.1</v>
      </c>
      <c r="B6" s="6" t="str">
        <f>[2]Drain!B9</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6" s="16">
        <v>72.22</v>
      </c>
      <c r="D6" s="10" t="str">
        <f>D7</f>
        <v>M3</v>
      </c>
      <c r="E6" s="30">
        <f>[2]Drain!I13</f>
        <v>151.82</v>
      </c>
      <c r="F6" s="30">
        <f>ROUND((C6*E6),2)</f>
        <v>10964.44</v>
      </c>
    </row>
    <row r="7" spans="1:6" ht="120">
      <c r="A7" s="20" t="str">
        <f>[2]Drain!A14</f>
        <v>34/M004</v>
      </c>
      <c r="B7" s="6" t="str">
        <f>[3]Sheet1!B9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7" s="16">
        <v>4.62</v>
      </c>
      <c r="D7" s="10" t="s">
        <v>99</v>
      </c>
      <c r="E7" s="30">
        <f>[3]Sheet1!I12</f>
        <v>347.85</v>
      </c>
      <c r="F7" s="30">
        <f t="shared" ref="F7:F20" si="0">ROUND((C7*E7),2)</f>
        <v>1607.07</v>
      </c>
    </row>
    <row r="8" spans="1:6" ht="90">
      <c r="A8" s="20" t="str">
        <f>[2]Drain!A19</f>
        <v>45.6.8</v>
      </c>
      <c r="B8" s="6" t="str">
        <f>[3]Sheet1!B13</f>
        <v>Supplying and laying (properly as per design and drawing) rip-rap with good  quality of boulders duly packed including the cost of materials, royalty all taxes etc. but excluding the cost of carriage all complete as per specification and direction of E/I.</v>
      </c>
      <c r="C8" s="16">
        <v>11.84</v>
      </c>
      <c r="D8" s="10" t="s">
        <v>99</v>
      </c>
      <c r="E8" s="30">
        <f>[3]Sheet1!I16</f>
        <v>1756.4</v>
      </c>
      <c r="F8" s="30">
        <f t="shared" si="0"/>
        <v>20795.78</v>
      </c>
    </row>
    <row r="9" spans="1:6" ht="150">
      <c r="A9" s="20" t="str">
        <f>[4]Sheet1!A24</f>
        <v>55.3.10</v>
      </c>
      <c r="B9" s="6" t="str">
        <f>[4]Sheet1!B24</f>
        <v>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reinforcement.RCC1:1.5:3 (1 Cement : 1.5 coarse sand zone(III): 3 graded stone aggregate 20mm nominal size)</v>
      </c>
      <c r="C9" s="16">
        <v>31.2</v>
      </c>
      <c r="D9" s="10" t="s">
        <v>99</v>
      </c>
      <c r="E9" s="30">
        <f>[2]Drain!I30</f>
        <v>6082.45</v>
      </c>
      <c r="F9" s="30">
        <f t="shared" si="0"/>
        <v>189772.44</v>
      </c>
    </row>
    <row r="10" spans="1:6" ht="105">
      <c r="A10" s="20" t="str">
        <f>[4]Sheet1!A29</f>
        <v>65.3.11</v>
      </c>
      <c r="B10" s="6" t="str">
        <f>[4]Sheet1!B29</f>
        <v>Renforced cement conrete work in beams, suspended floors, having slopeup to 15' landing, balconies, shelves, chajjas, lintels, bands, plain windowsill ---------do----do-------E/I1:1.5:3 (1 Cement : 1.5 coarse sand zone(III): 3 graded stone aggregate 20mm nominal size)</v>
      </c>
      <c r="C10" s="16">
        <v>14.44</v>
      </c>
      <c r="D10" s="10" t="str">
        <f>D9</f>
        <v>M3</v>
      </c>
      <c r="E10" s="30">
        <f>[2]Drain!I35</f>
        <v>6308.87</v>
      </c>
      <c r="F10" s="30">
        <f t="shared" si="0"/>
        <v>91100.08</v>
      </c>
    </row>
    <row r="11" spans="1:6" ht="135">
      <c r="A11" s="20">
        <f>[4]Sheet1!A37</f>
        <v>8</v>
      </c>
      <c r="B11" s="6" t="str">
        <f>[2]Drain!B36</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1" s="16"/>
      <c r="D11" s="10"/>
      <c r="E11" s="30"/>
      <c r="F11" s="30"/>
    </row>
    <row r="12" spans="1:6">
      <c r="A12" s="20" t="str">
        <f>[2]Drain!A41</f>
        <v>(A)5.5.4</v>
      </c>
      <c r="B12" s="6" t="s">
        <v>129</v>
      </c>
      <c r="C12" s="24">
        <v>1.3859999999999999</v>
      </c>
      <c r="D12" s="10" t="str">
        <f>[2]Drain!H41</f>
        <v>M.T.</v>
      </c>
      <c r="E12" s="30">
        <f>[2]Drain!I41</f>
        <v>83314.02</v>
      </c>
      <c r="F12" s="30">
        <f t="shared" si="0"/>
        <v>115473.23</v>
      </c>
    </row>
    <row r="13" spans="1:6" ht="30">
      <c r="A13" s="20" t="str">
        <f>[2]Drain!A42</f>
        <v>(B)5.5.5(a)</v>
      </c>
      <c r="B13" s="6" t="s">
        <v>130</v>
      </c>
      <c r="C13" s="24">
        <v>2.0790000000000002</v>
      </c>
      <c r="D13" s="10" t="str">
        <f>D12</f>
        <v>M.T.</v>
      </c>
      <c r="E13" s="30">
        <f>[2]Drain!I42</f>
        <v>82096.539999999994</v>
      </c>
      <c r="F13" s="30">
        <f t="shared" si="0"/>
        <v>170678.71</v>
      </c>
    </row>
    <row r="14" spans="1:6" ht="60">
      <c r="A14" s="20" t="str">
        <f>[4]Sheet1!A50</f>
        <v>105.3.17.1</v>
      </c>
      <c r="B14" s="6" t="str">
        <f>[2]Drain!B44</f>
        <v>Centering and Shuttering including strutting, propping etc and removal of from for   Foundation , footing , bases of columns etc for mass concrete.</v>
      </c>
      <c r="C14" s="16">
        <v>189.59</v>
      </c>
      <c r="D14" s="10" t="str">
        <f>[2]Drain!H50</f>
        <v>m2</v>
      </c>
      <c r="E14" s="30">
        <f>[2]Drain!I50</f>
        <v>194.5</v>
      </c>
      <c r="F14" s="30">
        <f t="shared" si="0"/>
        <v>36875.26</v>
      </c>
    </row>
    <row r="15" spans="1:6">
      <c r="A15" s="9">
        <v>11</v>
      </c>
      <c r="B15" s="4" t="s">
        <v>131</v>
      </c>
      <c r="C15" s="3"/>
      <c r="D15" s="10"/>
      <c r="E15" s="30"/>
      <c r="F15" s="30"/>
    </row>
    <row r="16" spans="1:6">
      <c r="A16" s="31" t="s">
        <v>60</v>
      </c>
      <c r="B16" s="32" t="s">
        <v>132</v>
      </c>
      <c r="C16" s="16">
        <v>19.63</v>
      </c>
      <c r="D16" s="10" t="s">
        <v>99</v>
      </c>
      <c r="E16" s="33">
        <f>[4]Sheet1!I57</f>
        <v>848.82</v>
      </c>
      <c r="F16" s="30">
        <f t="shared" si="0"/>
        <v>16662.34</v>
      </c>
    </row>
    <row r="17" spans="1:6">
      <c r="A17" s="31" t="s">
        <v>63</v>
      </c>
      <c r="B17" s="32" t="str">
        <f>[2]Drain!B53</f>
        <v>Stone Dust (Lead 22 KM)</v>
      </c>
      <c r="C17" s="16">
        <v>4.62</v>
      </c>
      <c r="D17" s="10" t="s">
        <v>99</v>
      </c>
      <c r="E17" s="33">
        <f>[4]Sheet1!I58</f>
        <v>447.06</v>
      </c>
      <c r="F17" s="30">
        <f t="shared" si="0"/>
        <v>2065.42</v>
      </c>
    </row>
    <row r="18" spans="1:6">
      <c r="A18" s="31" t="s">
        <v>65</v>
      </c>
      <c r="B18" s="32" t="s">
        <v>133</v>
      </c>
      <c r="C18" s="16">
        <v>11.84</v>
      </c>
      <c r="D18" s="10" t="s">
        <v>99</v>
      </c>
      <c r="E18" s="33">
        <f>[4]Sheet1!I59</f>
        <v>679.66</v>
      </c>
      <c r="F18" s="30">
        <f t="shared" si="0"/>
        <v>8047.17</v>
      </c>
    </row>
    <row r="19" spans="1:6">
      <c r="A19" s="31" t="s">
        <v>67</v>
      </c>
      <c r="B19" s="32" t="s">
        <v>134</v>
      </c>
      <c r="C19" s="16">
        <v>39.25</v>
      </c>
      <c r="D19" s="10" t="s">
        <v>99</v>
      </c>
      <c r="E19" s="33">
        <f>[4]Sheet1!I60</f>
        <v>447.06</v>
      </c>
      <c r="F19" s="30">
        <f t="shared" si="0"/>
        <v>17547.11</v>
      </c>
    </row>
    <row r="20" spans="1:6">
      <c r="A20" s="31" t="s">
        <v>69</v>
      </c>
      <c r="B20" s="32" t="s">
        <v>39</v>
      </c>
      <c r="C20" s="16">
        <v>72.22</v>
      </c>
      <c r="D20" s="10" t="s">
        <v>99</v>
      </c>
      <c r="E20" s="33">
        <f>[4]Sheet1!I61</f>
        <v>117.54</v>
      </c>
      <c r="F20" s="30">
        <f t="shared" si="0"/>
        <v>8488.74</v>
      </c>
    </row>
    <row r="21" spans="1:6" ht="18.75">
      <c r="A21" s="9"/>
      <c r="B21" s="4"/>
      <c r="C21" s="3"/>
      <c r="D21" s="10"/>
      <c r="E21" s="30" t="s">
        <v>11</v>
      </c>
      <c r="F21" s="34">
        <f>SUM(F5:F20)</f>
        <v>690842.5</v>
      </c>
    </row>
    <row r="22" spans="1:6" ht="18.75">
      <c r="A22" s="36" t="s">
        <v>135</v>
      </c>
      <c r="B22" s="36"/>
      <c r="C22" s="36"/>
      <c r="D22" s="36"/>
      <c r="E22" s="36"/>
      <c r="F22" s="34">
        <f>ROUND((F21*18%),2)</f>
        <v>124351.65</v>
      </c>
    </row>
    <row r="23" spans="1:6" ht="18.75">
      <c r="A23" s="36" t="s">
        <v>136</v>
      </c>
      <c r="B23" s="36" t="s">
        <v>136</v>
      </c>
      <c r="C23" s="36"/>
      <c r="D23" s="36"/>
      <c r="E23" s="36"/>
      <c r="F23" s="34">
        <f>F21+F22</f>
        <v>815194.15</v>
      </c>
    </row>
    <row r="24" spans="1:6" ht="18.75">
      <c r="A24" s="36" t="s">
        <v>137</v>
      </c>
      <c r="B24" s="36" t="s">
        <v>138</v>
      </c>
      <c r="C24" s="36"/>
      <c r="D24" s="36"/>
      <c r="E24" s="36"/>
      <c r="F24" s="34">
        <f>ROUND((F23*1%),2)</f>
        <v>8151.94</v>
      </c>
    </row>
    <row r="25" spans="1:6" ht="18.75">
      <c r="A25" s="36" t="s">
        <v>136</v>
      </c>
      <c r="B25" s="36" t="s">
        <v>136</v>
      </c>
      <c r="C25" s="36"/>
      <c r="D25" s="36"/>
      <c r="E25" s="36"/>
      <c r="F25" s="34">
        <f>F23+F24</f>
        <v>823346.09</v>
      </c>
    </row>
    <row r="26" spans="1:6" ht="18.75">
      <c r="A26" s="36" t="s">
        <v>139</v>
      </c>
      <c r="B26" s="36" t="s">
        <v>139</v>
      </c>
      <c r="C26" s="36"/>
      <c r="D26" s="36"/>
      <c r="E26" s="36"/>
      <c r="F26" s="34">
        <f>ROUND((F25),0)</f>
        <v>823346</v>
      </c>
    </row>
  </sheetData>
  <mergeCells count="8">
    <mergeCell ref="A24:E24"/>
    <mergeCell ref="A25:E25"/>
    <mergeCell ref="A26:E26"/>
    <mergeCell ref="A1:F1"/>
    <mergeCell ref="A2:F2"/>
    <mergeCell ref="A3:F3"/>
    <mergeCell ref="A22:E22"/>
    <mergeCell ref="A23:E2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F14"/>
  <sheetViews>
    <sheetView workbookViewId="0">
      <selection sqref="A1:XFD1048576"/>
    </sheetView>
  </sheetViews>
  <sheetFormatPr defaultRowHeight="15"/>
  <cols>
    <col min="1" max="1" width="9.140625" style="11"/>
    <col min="2" max="2" width="45.28515625" style="12" customWidth="1"/>
    <col min="3" max="3" width="9.28515625" style="7" customWidth="1"/>
    <col min="4" max="4" width="9.140625" style="13"/>
    <col min="5" max="5" width="9.7109375" style="7" bestFit="1" customWidth="1"/>
    <col min="6" max="6" width="16.42578125" style="14" customWidth="1"/>
    <col min="7" max="16384" width="9.140625" style="7"/>
  </cols>
  <sheetData>
    <row r="1" spans="1:6" ht="18.75">
      <c r="A1" s="38" t="s">
        <v>0</v>
      </c>
      <c r="B1" s="38"/>
      <c r="C1" s="38"/>
      <c r="D1" s="38"/>
      <c r="E1" s="38"/>
      <c r="F1" s="38"/>
    </row>
    <row r="2" spans="1:6" ht="18.75">
      <c r="A2" s="38" t="s">
        <v>1</v>
      </c>
      <c r="B2" s="38"/>
      <c r="C2" s="38"/>
      <c r="D2" s="38"/>
      <c r="E2" s="38"/>
      <c r="F2" s="38"/>
    </row>
    <row r="3" spans="1:6" ht="62.25" customHeight="1">
      <c r="A3" s="39" t="s">
        <v>108</v>
      </c>
      <c r="B3" s="39"/>
      <c r="C3" s="39"/>
      <c r="D3" s="39"/>
      <c r="E3" s="39"/>
      <c r="F3" s="39"/>
    </row>
    <row r="4" spans="1:6">
      <c r="A4" s="8" t="s">
        <v>15</v>
      </c>
      <c r="B4" s="8" t="s">
        <v>16</v>
      </c>
      <c r="C4" s="8" t="s">
        <v>17</v>
      </c>
      <c r="D4" s="8" t="s">
        <v>6</v>
      </c>
      <c r="E4" s="8" t="s">
        <v>7</v>
      </c>
      <c r="F4" s="8" t="s">
        <v>8</v>
      </c>
    </row>
    <row r="5" spans="1:6" s="1" customFormat="1" ht="75">
      <c r="A5" s="4" t="s">
        <v>109</v>
      </c>
      <c r="B5" s="4" t="s">
        <v>110</v>
      </c>
      <c r="C5" s="24">
        <v>57.35</v>
      </c>
      <c r="D5" s="16" t="s">
        <v>99</v>
      </c>
      <c r="E5" s="16">
        <v>4961.7299999999996</v>
      </c>
      <c r="F5" s="16">
        <f>PRODUCT(C5,E5)</f>
        <v>284555.21549999999</v>
      </c>
    </row>
    <row r="6" spans="1:6" s="1" customFormat="1" ht="60">
      <c r="A6" s="4" t="s">
        <v>111</v>
      </c>
      <c r="B6" s="25" t="s">
        <v>112</v>
      </c>
      <c r="C6" s="16">
        <v>41.83</v>
      </c>
      <c r="D6" s="16" t="s">
        <v>59</v>
      </c>
      <c r="E6" s="3">
        <v>194.5</v>
      </c>
      <c r="F6" s="16">
        <f t="shared" ref="F6" si="0">PRODUCT(C6,E6)</f>
        <v>8135.9349999999995</v>
      </c>
    </row>
    <row r="7" spans="1:6" s="1" customFormat="1">
      <c r="A7" s="4">
        <v>3</v>
      </c>
      <c r="B7" s="26" t="s">
        <v>113</v>
      </c>
      <c r="C7" s="16"/>
      <c r="D7" s="16"/>
      <c r="E7" s="16"/>
      <c r="F7" s="16"/>
    </row>
    <row r="8" spans="1:6" s="1" customFormat="1">
      <c r="A8" s="3" t="s">
        <v>31</v>
      </c>
      <c r="B8" s="3" t="s">
        <v>84</v>
      </c>
      <c r="C8" s="16">
        <f>F8/E8</f>
        <v>24.65973732978809</v>
      </c>
      <c r="D8" s="16" t="s">
        <v>75</v>
      </c>
      <c r="E8" s="16">
        <v>744.66</v>
      </c>
      <c r="F8" s="16">
        <v>18363.12</v>
      </c>
    </row>
    <row r="9" spans="1:6" s="1" customFormat="1">
      <c r="A9" s="3" t="s">
        <v>34</v>
      </c>
      <c r="B9" s="16" t="s">
        <v>86</v>
      </c>
      <c r="C9" s="16">
        <v>49.32</v>
      </c>
      <c r="D9" s="16" t="s">
        <v>75</v>
      </c>
      <c r="E9" s="16">
        <v>342.9</v>
      </c>
      <c r="F9" s="16">
        <f t="shared" ref="F9" si="1">PRODUCT(C9:E9)</f>
        <v>16911.827999999998</v>
      </c>
    </row>
    <row r="10" spans="1:6" s="1" customFormat="1">
      <c r="A10" s="3"/>
      <c r="B10" s="3"/>
      <c r="C10" s="44" t="s">
        <v>11</v>
      </c>
      <c r="D10" s="44"/>
      <c r="E10" s="45"/>
      <c r="F10" s="16">
        <f>SUM(F5:F9)</f>
        <v>327966.09849999996</v>
      </c>
    </row>
    <row r="11" spans="1:6" s="1" customFormat="1">
      <c r="A11" s="3"/>
      <c r="B11" s="3"/>
      <c r="C11" s="44" t="s">
        <v>106</v>
      </c>
      <c r="D11" s="44"/>
      <c r="E11" s="45"/>
      <c r="F11" s="16">
        <f>F10*18%</f>
        <v>59033.89772999999</v>
      </c>
    </row>
    <row r="12" spans="1:6" s="1" customFormat="1">
      <c r="A12" s="3"/>
      <c r="B12" s="3"/>
      <c r="C12" s="27"/>
      <c r="D12" s="27"/>
      <c r="E12" s="28" t="s">
        <v>11</v>
      </c>
      <c r="F12" s="16">
        <f>F10+F11</f>
        <v>386999.99622999993</v>
      </c>
    </row>
    <row r="13" spans="1:6" s="1" customFormat="1">
      <c r="A13" s="3"/>
      <c r="B13" s="3"/>
      <c r="C13" s="44" t="s">
        <v>107</v>
      </c>
      <c r="D13" s="44"/>
      <c r="E13" s="45"/>
      <c r="F13" s="16">
        <f>PRODUCT(F12,0.01)</f>
        <v>3869.9999622999994</v>
      </c>
    </row>
    <row r="14" spans="1:6" s="1" customFormat="1">
      <c r="A14" s="3"/>
      <c r="B14" s="3"/>
      <c r="C14" s="44" t="s">
        <v>11</v>
      </c>
      <c r="D14" s="44"/>
      <c r="E14" s="45"/>
      <c r="F14" s="16">
        <f>F12+F13</f>
        <v>390869.99619229994</v>
      </c>
    </row>
  </sheetData>
  <mergeCells count="7">
    <mergeCell ref="C14:E14"/>
    <mergeCell ref="A1:F1"/>
    <mergeCell ref="A2:F2"/>
    <mergeCell ref="A3:F3"/>
    <mergeCell ref="C10:E10"/>
    <mergeCell ref="C11:E11"/>
    <mergeCell ref="C13:E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4"/>
  <sheetViews>
    <sheetView workbookViewId="0">
      <selection activeCell="B5" sqref="B5"/>
    </sheetView>
  </sheetViews>
  <sheetFormatPr defaultRowHeight="15"/>
  <cols>
    <col min="1" max="1" width="9.140625" style="11"/>
    <col min="2" max="2" width="42.28515625" style="12" customWidth="1"/>
    <col min="3" max="3" width="9.5703125" style="7" bestFit="1" customWidth="1"/>
    <col min="4" max="4" width="9.140625" style="13"/>
    <col min="5" max="5" width="9.140625" style="7"/>
    <col min="6" max="6" width="19.42578125" style="14" customWidth="1"/>
    <col min="7" max="16384" width="9.140625" style="7"/>
  </cols>
  <sheetData>
    <row r="1" spans="1:6" ht="18.75">
      <c r="A1" s="38" t="s">
        <v>0</v>
      </c>
      <c r="B1" s="38"/>
      <c r="C1" s="38"/>
      <c r="D1" s="38"/>
      <c r="E1" s="38"/>
      <c r="F1" s="38"/>
    </row>
    <row r="2" spans="1:6" ht="18.75">
      <c r="A2" s="38" t="s">
        <v>1</v>
      </c>
      <c r="B2" s="38"/>
      <c r="C2" s="38"/>
      <c r="D2" s="38"/>
      <c r="E2" s="38"/>
      <c r="F2" s="38"/>
    </row>
    <row r="3" spans="1:6" ht="57.75" customHeight="1">
      <c r="A3" s="46" t="s">
        <v>114</v>
      </c>
      <c r="B3" s="47"/>
      <c r="C3" s="47"/>
      <c r="D3" s="47"/>
      <c r="E3" s="47"/>
      <c r="F3" s="48"/>
    </row>
    <row r="4" spans="1:6">
      <c r="A4" s="8" t="s">
        <v>15</v>
      </c>
      <c r="B4" s="8" t="s">
        <v>16</v>
      </c>
      <c r="C4" s="8" t="s">
        <v>17</v>
      </c>
      <c r="D4" s="8" t="s">
        <v>6</v>
      </c>
      <c r="E4" s="8" t="s">
        <v>7</v>
      </c>
      <c r="F4" s="8" t="s">
        <v>8</v>
      </c>
    </row>
    <row r="5" spans="1:6" ht="30">
      <c r="A5" s="6">
        <v>1</v>
      </c>
      <c r="B5" s="6" t="s">
        <v>115</v>
      </c>
      <c r="C5" s="6">
        <v>10</v>
      </c>
      <c r="D5" s="6" t="s">
        <v>116</v>
      </c>
      <c r="E5" s="6">
        <v>326.85000000000002</v>
      </c>
      <c r="F5" s="6">
        <f>C5*E5</f>
        <v>3268.5</v>
      </c>
    </row>
    <row r="6" spans="1:6" ht="165">
      <c r="A6" s="6" t="s">
        <v>72</v>
      </c>
      <c r="B6" s="6" t="s">
        <v>19</v>
      </c>
      <c r="C6" s="6">
        <v>106.76</v>
      </c>
      <c r="D6" s="6" t="str">
        <f>[5]Estimate!H10</f>
        <v>m3</v>
      </c>
      <c r="E6" s="6">
        <v>151.82</v>
      </c>
      <c r="F6" s="6">
        <f>C6*E6</f>
        <v>16208.3032</v>
      </c>
    </row>
    <row r="7" spans="1:6" ht="120">
      <c r="A7" s="4" t="s">
        <v>117</v>
      </c>
      <c r="B7" s="4" t="s">
        <v>46</v>
      </c>
      <c r="C7" s="4">
        <v>3.53</v>
      </c>
      <c r="D7" s="4" t="s">
        <v>20</v>
      </c>
      <c r="E7" s="4">
        <v>348.29</v>
      </c>
      <c r="F7" s="6">
        <f t="shared" ref="F7:F19" si="0">C7*E7</f>
        <v>1229.4637</v>
      </c>
    </row>
    <row r="8" spans="1:6" ht="90">
      <c r="A8" s="4" t="s">
        <v>118</v>
      </c>
      <c r="B8" s="4" t="s">
        <v>48</v>
      </c>
      <c r="C8" s="4">
        <v>8.7100000000000009</v>
      </c>
      <c r="D8" s="4" t="s">
        <v>20</v>
      </c>
      <c r="E8" s="4">
        <v>1756.4</v>
      </c>
      <c r="F8" s="6">
        <f t="shared" si="0"/>
        <v>15298.244000000002</v>
      </c>
    </row>
    <row r="9" spans="1:6" ht="135">
      <c r="A9" s="4" t="s">
        <v>119</v>
      </c>
      <c r="B9" s="4" t="s">
        <v>50</v>
      </c>
      <c r="C9" s="4">
        <v>42.14</v>
      </c>
      <c r="D9" s="4" t="s">
        <v>20</v>
      </c>
      <c r="E9" s="4">
        <v>6082.45</v>
      </c>
      <c r="F9" s="6">
        <f t="shared" si="0"/>
        <v>256314.443</v>
      </c>
    </row>
    <row r="10" spans="1:6" ht="105">
      <c r="A10" s="4" t="s">
        <v>120</v>
      </c>
      <c r="B10" s="4" t="s">
        <v>52</v>
      </c>
      <c r="C10" s="4">
        <v>10.37</v>
      </c>
      <c r="D10" s="4" t="s">
        <v>20</v>
      </c>
      <c r="E10" s="4">
        <v>6308.87</v>
      </c>
      <c r="F10" s="6">
        <f t="shared" si="0"/>
        <v>65422.981899999992</v>
      </c>
    </row>
    <row r="11" spans="1:6" ht="150">
      <c r="A11" s="4" t="s">
        <v>121</v>
      </c>
      <c r="B11" s="4" t="s">
        <v>80</v>
      </c>
      <c r="C11" s="4">
        <v>1.67</v>
      </c>
      <c r="D11" s="4" t="s">
        <v>54</v>
      </c>
      <c r="E11" s="4">
        <v>83314.02</v>
      </c>
      <c r="F11" s="6">
        <f t="shared" si="0"/>
        <v>139134.41339999999</v>
      </c>
    </row>
    <row r="12" spans="1:6" ht="45">
      <c r="A12" s="4" t="s">
        <v>122</v>
      </c>
      <c r="B12" s="4" t="s">
        <v>82</v>
      </c>
      <c r="C12" s="4">
        <v>2.5</v>
      </c>
      <c r="D12" s="4" t="s">
        <v>54</v>
      </c>
      <c r="E12" s="4">
        <v>82096.539999999994</v>
      </c>
      <c r="F12" s="6">
        <f t="shared" si="0"/>
        <v>205241.34999999998</v>
      </c>
    </row>
    <row r="13" spans="1:6" ht="60">
      <c r="A13" s="4" t="s">
        <v>123</v>
      </c>
      <c r="B13" s="4" t="s">
        <v>58</v>
      </c>
      <c r="C13" s="4">
        <v>234.21</v>
      </c>
      <c r="D13" s="4" t="s">
        <v>59</v>
      </c>
      <c r="E13" s="4">
        <v>194.5</v>
      </c>
      <c r="F13" s="6">
        <f t="shared" si="0"/>
        <v>45553.845000000001</v>
      </c>
    </row>
    <row r="14" spans="1:6">
      <c r="A14" s="4">
        <v>9</v>
      </c>
      <c r="B14" s="4" t="s">
        <v>30</v>
      </c>
      <c r="C14" s="4"/>
      <c r="D14" s="4"/>
      <c r="E14" s="4"/>
      <c r="F14" s="6"/>
    </row>
    <row r="15" spans="1:6">
      <c r="A15" s="4" t="s">
        <v>60</v>
      </c>
      <c r="B15" s="6" t="s">
        <v>124</v>
      </c>
      <c r="C15" s="6">
        <v>22.85</v>
      </c>
      <c r="D15" s="6" t="s">
        <v>20</v>
      </c>
      <c r="E15" s="6">
        <v>744.66</v>
      </c>
      <c r="F15" s="6">
        <f t="shared" si="0"/>
        <v>17015.481</v>
      </c>
    </row>
    <row r="16" spans="1:6">
      <c r="A16" s="4" t="s">
        <v>63</v>
      </c>
      <c r="B16" s="6" t="s">
        <v>125</v>
      </c>
      <c r="C16" s="6">
        <v>3.53</v>
      </c>
      <c r="D16" s="6" t="s">
        <v>20</v>
      </c>
      <c r="E16" s="6">
        <v>342.9</v>
      </c>
      <c r="F16" s="6">
        <f t="shared" si="0"/>
        <v>1210.4369999999999</v>
      </c>
    </row>
    <row r="17" spans="1:6">
      <c r="A17" s="4" t="s">
        <v>65</v>
      </c>
      <c r="B17" s="6" t="s">
        <v>126</v>
      </c>
      <c r="C17" s="6">
        <v>45.16</v>
      </c>
      <c r="D17" s="6" t="s">
        <v>20</v>
      </c>
      <c r="E17" s="6">
        <v>342.9</v>
      </c>
      <c r="F17" s="6">
        <f t="shared" si="0"/>
        <v>15485.363999999998</v>
      </c>
    </row>
    <row r="18" spans="1:6">
      <c r="A18" s="4" t="s">
        <v>67</v>
      </c>
      <c r="B18" s="6" t="s">
        <v>127</v>
      </c>
      <c r="C18" s="6">
        <v>8.7100000000000009</v>
      </c>
      <c r="D18" s="6" t="s">
        <v>20</v>
      </c>
      <c r="E18" s="6">
        <v>570.94000000000005</v>
      </c>
      <c r="F18" s="6">
        <f t="shared" si="0"/>
        <v>4972.8874000000005</v>
      </c>
    </row>
    <row r="19" spans="1:6">
      <c r="A19" s="4" t="s">
        <v>69</v>
      </c>
      <c r="B19" s="6" t="s">
        <v>39</v>
      </c>
      <c r="C19" s="6">
        <v>106.76</v>
      </c>
      <c r="D19" s="6" t="s">
        <v>20</v>
      </c>
      <c r="E19" s="6">
        <v>117.54</v>
      </c>
      <c r="F19" s="6">
        <f t="shared" si="0"/>
        <v>12548.570400000001</v>
      </c>
    </row>
    <row r="20" spans="1:6">
      <c r="A20" s="9"/>
      <c r="B20" s="4"/>
      <c r="C20" s="3"/>
      <c r="D20" s="10"/>
      <c r="E20" s="3" t="s">
        <v>11</v>
      </c>
      <c r="F20" s="16">
        <f>SUM(F5:F19)</f>
        <v>798904.28399999999</v>
      </c>
    </row>
    <row r="21" spans="1:6" ht="30">
      <c r="A21" s="9"/>
      <c r="B21" s="4"/>
      <c r="C21" s="3"/>
      <c r="D21" s="10"/>
      <c r="E21" s="6" t="s">
        <v>12</v>
      </c>
      <c r="F21" s="6">
        <f>F20*18/100</f>
        <v>143802.77111999999</v>
      </c>
    </row>
    <row r="22" spans="1:6">
      <c r="A22" s="9"/>
      <c r="B22" s="4"/>
      <c r="C22" s="3"/>
      <c r="D22" s="10"/>
      <c r="E22" s="6"/>
      <c r="F22" s="6">
        <f>F21+F20</f>
        <v>942707.05511999992</v>
      </c>
    </row>
    <row r="23" spans="1:6" ht="30">
      <c r="A23" s="9"/>
      <c r="B23" s="4"/>
      <c r="C23" s="3"/>
      <c r="D23" s="10"/>
      <c r="E23" s="6" t="s">
        <v>13</v>
      </c>
      <c r="F23" s="6">
        <f>F22*1/100</f>
        <v>9427.0705511999986</v>
      </c>
    </row>
    <row r="24" spans="1:6">
      <c r="A24" s="9"/>
      <c r="B24" s="4"/>
      <c r="C24" s="3"/>
      <c r="D24" s="10"/>
      <c r="E24" s="6" t="s">
        <v>11</v>
      </c>
      <c r="F24" s="6">
        <f>F23+F22</f>
        <v>952134.12567119987</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4"/>
  <sheetViews>
    <sheetView topLeftCell="A10" workbookViewId="0">
      <selection activeCell="F24" sqref="F24"/>
    </sheetView>
  </sheetViews>
  <sheetFormatPr defaultRowHeight="15"/>
  <cols>
    <col min="1" max="1" width="9.140625" style="11"/>
    <col min="2" max="2" width="42.28515625" style="12" customWidth="1"/>
    <col min="3" max="3" width="11.5703125" style="7" bestFit="1" customWidth="1"/>
    <col min="4" max="4" width="9.140625" style="13"/>
    <col min="5" max="5" width="9.140625" style="7"/>
    <col min="6" max="6" width="19.42578125" style="14" customWidth="1"/>
    <col min="7" max="16384" width="9.140625" style="7"/>
  </cols>
  <sheetData>
    <row r="1" spans="1:6" ht="18.75">
      <c r="A1" s="38" t="s">
        <v>0</v>
      </c>
      <c r="B1" s="38"/>
      <c r="C1" s="38"/>
      <c r="D1" s="38"/>
      <c r="E1" s="38"/>
      <c r="F1" s="38"/>
    </row>
    <row r="2" spans="1:6" ht="18.75">
      <c r="A2" s="38" t="s">
        <v>1</v>
      </c>
      <c r="B2" s="38"/>
      <c r="C2" s="38"/>
      <c r="D2" s="38"/>
      <c r="E2" s="38"/>
      <c r="F2" s="38"/>
    </row>
    <row r="3" spans="1:6" ht="57.75" customHeight="1">
      <c r="A3" s="39" t="s">
        <v>128</v>
      </c>
      <c r="B3" s="39"/>
      <c r="C3" s="39"/>
      <c r="D3" s="39"/>
      <c r="E3" s="39"/>
      <c r="F3" s="39"/>
    </row>
    <row r="4" spans="1:6">
      <c r="A4" s="8" t="s">
        <v>15</v>
      </c>
      <c r="B4" s="8" t="s">
        <v>16</v>
      </c>
      <c r="C4" s="8" t="s">
        <v>17</v>
      </c>
      <c r="D4" s="8" t="s">
        <v>6</v>
      </c>
      <c r="E4" s="8" t="s">
        <v>7</v>
      </c>
      <c r="F4" s="8" t="s">
        <v>8</v>
      </c>
    </row>
    <row r="5" spans="1:6">
      <c r="A5" s="6" t="s">
        <v>90</v>
      </c>
      <c r="B5" s="6" t="s">
        <v>91</v>
      </c>
      <c r="C5" s="6">
        <v>15.55</v>
      </c>
      <c r="D5" s="6" t="s">
        <v>20</v>
      </c>
      <c r="E5" s="6">
        <v>955.89</v>
      </c>
      <c r="F5" s="6">
        <f>C5*E5</f>
        <v>14864.0895</v>
      </c>
    </row>
    <row r="6" spans="1:6" ht="165">
      <c r="A6" s="6" t="s">
        <v>92</v>
      </c>
      <c r="B6" s="6" t="s">
        <v>19</v>
      </c>
      <c r="C6" s="6">
        <v>41.51</v>
      </c>
      <c r="D6" s="6" t="str">
        <f>[5]Estimate!H10</f>
        <v>m3</v>
      </c>
      <c r="E6" s="6">
        <v>151.82</v>
      </c>
      <c r="F6" s="6">
        <f>C6*E6</f>
        <v>6302.0481999999993</v>
      </c>
    </row>
    <row r="7" spans="1:6" ht="120">
      <c r="A7" s="4" t="s">
        <v>93</v>
      </c>
      <c r="B7" s="15" t="s">
        <v>74</v>
      </c>
      <c r="C7" s="16">
        <v>3.89</v>
      </c>
      <c r="D7" s="16" t="s">
        <v>75</v>
      </c>
      <c r="E7" s="16">
        <v>589.51</v>
      </c>
      <c r="F7" s="16">
        <f t="shared" ref="F7" si="0">PRODUCT(C7,E7)</f>
        <v>2293.1939000000002</v>
      </c>
    </row>
    <row r="8" spans="1:6" ht="90">
      <c r="A8" s="4" t="s">
        <v>47</v>
      </c>
      <c r="B8" s="4" t="s">
        <v>48</v>
      </c>
      <c r="C8" s="4">
        <v>6.48</v>
      </c>
      <c r="D8" s="4" t="s">
        <v>20</v>
      </c>
      <c r="E8" s="4">
        <v>1756.4</v>
      </c>
      <c r="F8" s="6">
        <f t="shared" ref="F8:F19" si="1">C8*E8</f>
        <v>11381.472000000002</v>
      </c>
    </row>
    <row r="9" spans="1:6" ht="135">
      <c r="A9" s="4" t="s">
        <v>49</v>
      </c>
      <c r="B9" s="4" t="s">
        <v>50</v>
      </c>
      <c r="C9" s="4">
        <v>15.73</v>
      </c>
      <c r="D9" s="4" t="s">
        <v>20</v>
      </c>
      <c r="E9" s="4">
        <v>6082.45</v>
      </c>
      <c r="F9" s="6">
        <f t="shared" si="1"/>
        <v>95676.938500000004</v>
      </c>
    </row>
    <row r="10" spans="1:6" ht="105">
      <c r="A10" s="4" t="s">
        <v>51</v>
      </c>
      <c r="B10" s="4" t="s">
        <v>52</v>
      </c>
      <c r="C10" s="4">
        <v>7.77</v>
      </c>
      <c r="D10" s="4" t="s">
        <v>20</v>
      </c>
      <c r="E10" s="4">
        <v>6308.87</v>
      </c>
      <c r="F10" s="6">
        <f t="shared" si="1"/>
        <v>49019.919899999994</v>
      </c>
    </row>
    <row r="11" spans="1:6" ht="150">
      <c r="A11" s="4" t="s">
        <v>94</v>
      </c>
      <c r="B11" s="4" t="s">
        <v>80</v>
      </c>
      <c r="C11" s="6">
        <f>F11/E11</f>
        <v>1.2319290318724267</v>
      </c>
      <c r="D11" s="4" t="s">
        <v>54</v>
      </c>
      <c r="E11" s="4">
        <v>83314.02</v>
      </c>
      <c r="F11" s="6">
        <v>102636.96</v>
      </c>
    </row>
    <row r="12" spans="1:6" ht="45">
      <c r="A12" s="4" t="s">
        <v>55</v>
      </c>
      <c r="B12" s="4" t="s">
        <v>82</v>
      </c>
      <c r="C12" s="6">
        <f>F12/E12</f>
        <v>0.82128601278446101</v>
      </c>
      <c r="D12" s="4" t="s">
        <v>54</v>
      </c>
      <c r="E12" s="4">
        <v>82096.539999999994</v>
      </c>
      <c r="F12" s="6">
        <v>67424.740000000005</v>
      </c>
    </row>
    <row r="13" spans="1:6" ht="60">
      <c r="A13" s="4" t="s">
        <v>57</v>
      </c>
      <c r="B13" s="4" t="s">
        <v>58</v>
      </c>
      <c r="C13" s="4">
        <v>139.41</v>
      </c>
      <c r="D13" s="4" t="s">
        <v>59</v>
      </c>
      <c r="E13" s="4">
        <v>194.5</v>
      </c>
      <c r="F13" s="6">
        <f t="shared" si="1"/>
        <v>27115.244999999999</v>
      </c>
    </row>
    <row r="14" spans="1:6">
      <c r="A14" s="4">
        <v>10</v>
      </c>
      <c r="B14" s="4" t="s">
        <v>30</v>
      </c>
      <c r="C14" s="4"/>
      <c r="D14" s="4"/>
      <c r="E14" s="4"/>
      <c r="F14" s="6"/>
    </row>
    <row r="15" spans="1:6">
      <c r="A15" s="4" t="s">
        <v>60</v>
      </c>
      <c r="B15" s="3" t="s">
        <v>84</v>
      </c>
      <c r="C15" s="17">
        <v>10.11</v>
      </c>
      <c r="D15" s="17" t="s">
        <v>75</v>
      </c>
      <c r="E15" s="16">
        <v>744.66</v>
      </c>
      <c r="F15" s="6">
        <f t="shared" si="1"/>
        <v>7528.5125999999991</v>
      </c>
    </row>
    <row r="16" spans="1:6">
      <c r="A16" s="4" t="s">
        <v>63</v>
      </c>
      <c r="B16" s="3" t="s">
        <v>85</v>
      </c>
      <c r="C16" s="17">
        <v>3.89</v>
      </c>
      <c r="D16" s="17" t="s">
        <v>75</v>
      </c>
      <c r="E16" s="16">
        <v>387.54</v>
      </c>
      <c r="F16" s="6">
        <f t="shared" si="1"/>
        <v>1507.5306</v>
      </c>
    </row>
    <row r="17" spans="1:6">
      <c r="A17" s="4" t="s">
        <v>65</v>
      </c>
      <c r="B17" s="16" t="s">
        <v>86</v>
      </c>
      <c r="C17" s="17">
        <v>20.22</v>
      </c>
      <c r="D17" s="17" t="s">
        <v>75</v>
      </c>
      <c r="E17" s="16">
        <v>342.9</v>
      </c>
      <c r="F17" s="6">
        <f t="shared" si="1"/>
        <v>6933.4379999999992</v>
      </c>
    </row>
    <row r="18" spans="1:6">
      <c r="A18" s="4" t="s">
        <v>67</v>
      </c>
      <c r="B18" s="16" t="s">
        <v>87</v>
      </c>
      <c r="C18" s="18">
        <v>6.48</v>
      </c>
      <c r="D18" s="17" t="s">
        <v>75</v>
      </c>
      <c r="E18" s="16">
        <v>570.94000000000005</v>
      </c>
      <c r="F18" s="6">
        <f t="shared" si="1"/>
        <v>3699.6912000000007</v>
      </c>
    </row>
    <row r="19" spans="1:6">
      <c r="A19" s="4" t="s">
        <v>69</v>
      </c>
      <c r="B19" s="19" t="s">
        <v>88</v>
      </c>
      <c r="C19" s="17">
        <v>41.41</v>
      </c>
      <c r="D19" s="17" t="s">
        <v>75</v>
      </c>
      <c r="E19" s="19">
        <v>117.54</v>
      </c>
      <c r="F19" s="6">
        <f t="shared" si="1"/>
        <v>4867.3314</v>
      </c>
    </row>
    <row r="20" spans="1:6">
      <c r="A20" s="9"/>
      <c r="B20" s="4"/>
      <c r="C20" s="3"/>
      <c r="D20" s="10"/>
      <c r="E20" s="3" t="s">
        <v>11</v>
      </c>
      <c r="F20" s="16">
        <f>SUM(F5:F19)</f>
        <v>401251.11080000008</v>
      </c>
    </row>
    <row r="21" spans="1:6" ht="30">
      <c r="A21" s="9"/>
      <c r="B21" s="4"/>
      <c r="C21" s="3"/>
      <c r="D21" s="10"/>
      <c r="E21" s="6" t="s">
        <v>12</v>
      </c>
      <c r="F21" s="6">
        <f>F20*18/100</f>
        <v>72225.199944000007</v>
      </c>
    </row>
    <row r="22" spans="1:6">
      <c r="A22" s="9"/>
      <c r="B22" s="4"/>
      <c r="C22" s="3"/>
      <c r="D22" s="10"/>
      <c r="E22" s="6"/>
      <c r="F22" s="6">
        <f>F21+F20</f>
        <v>473476.31074400007</v>
      </c>
    </row>
    <row r="23" spans="1:6" ht="30">
      <c r="A23" s="9"/>
      <c r="B23" s="4"/>
      <c r="C23" s="3"/>
      <c r="D23" s="10"/>
      <c r="E23" s="6" t="s">
        <v>13</v>
      </c>
      <c r="F23" s="6">
        <f>F22*1/100</f>
        <v>4734.7631074400006</v>
      </c>
    </row>
    <row r="24" spans="1:6">
      <c r="A24" s="9"/>
      <c r="B24" s="4"/>
      <c r="C24" s="3"/>
      <c r="D24" s="10"/>
      <c r="E24" s="6" t="s">
        <v>11</v>
      </c>
      <c r="F24" s="6">
        <f>F23+F22</f>
        <v>478211.0738514401</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10"/>
  <sheetViews>
    <sheetView topLeftCell="A7" workbookViewId="0">
      <selection activeCell="F10" sqref="F10"/>
    </sheetView>
  </sheetViews>
  <sheetFormatPr defaultColWidth="16.28515625" defaultRowHeight="15"/>
  <cols>
    <col min="1" max="1" width="10" style="1" customWidth="1"/>
    <col min="2" max="2" width="32.7109375" style="1" customWidth="1"/>
    <col min="3" max="3" width="14.42578125" style="1" customWidth="1"/>
    <col min="4" max="4" width="14.140625" style="1" customWidth="1"/>
    <col min="5" max="16384" width="16.28515625" style="1"/>
  </cols>
  <sheetData>
    <row r="1" spans="1:6" ht="18.75">
      <c r="A1" s="38" t="s">
        <v>0</v>
      </c>
      <c r="B1" s="38"/>
      <c r="C1" s="38"/>
      <c r="D1" s="38"/>
      <c r="E1" s="38"/>
      <c r="F1" s="38"/>
    </row>
    <row r="2" spans="1:6" ht="18.75">
      <c r="A2" s="38" t="s">
        <v>1</v>
      </c>
      <c r="B2" s="38"/>
      <c r="C2" s="38"/>
      <c r="D2" s="38"/>
      <c r="E2" s="38"/>
      <c r="F2" s="38"/>
    </row>
    <row r="3" spans="1:6" ht="36.75" customHeight="1">
      <c r="A3" s="40" t="s">
        <v>2</v>
      </c>
      <c r="B3" s="40"/>
      <c r="C3" s="40"/>
      <c r="D3" s="40"/>
      <c r="E3" s="40"/>
      <c r="F3" s="40"/>
    </row>
    <row r="4" spans="1:6">
      <c r="A4" s="2" t="s">
        <v>3</v>
      </c>
      <c r="B4" s="2" t="s">
        <v>4</v>
      </c>
      <c r="C4" s="2" t="s">
        <v>5</v>
      </c>
      <c r="D4" s="2" t="s">
        <v>6</v>
      </c>
      <c r="E4" s="2" t="s">
        <v>7</v>
      </c>
      <c r="F4" s="2" t="s">
        <v>8</v>
      </c>
    </row>
    <row r="5" spans="1:6" ht="49.5" customHeight="1">
      <c r="A5" s="3">
        <v>1</v>
      </c>
      <c r="B5" s="4" t="s">
        <v>9</v>
      </c>
      <c r="C5" s="3">
        <v>6</v>
      </c>
      <c r="D5" s="3" t="s">
        <v>10</v>
      </c>
      <c r="E5" s="3">
        <v>9500</v>
      </c>
      <c r="F5" s="3">
        <f>C5*E5</f>
        <v>57000</v>
      </c>
    </row>
    <row r="6" spans="1:6" ht="24" customHeight="1">
      <c r="A6" s="5"/>
      <c r="B6" s="41" t="s">
        <v>11</v>
      </c>
      <c r="C6" s="41"/>
      <c r="D6" s="41"/>
      <c r="E6" s="41"/>
      <c r="F6" s="3">
        <v>57000</v>
      </c>
    </row>
    <row r="7" spans="1:6" s="7" customFormat="1" ht="18.75" customHeight="1">
      <c r="A7" s="6"/>
      <c r="B7" s="6"/>
      <c r="C7" s="6"/>
      <c r="D7" s="6"/>
      <c r="E7" s="6" t="s">
        <v>12</v>
      </c>
      <c r="F7" s="6">
        <f>F6*18/100</f>
        <v>10260</v>
      </c>
    </row>
    <row r="8" spans="1:6" s="7" customFormat="1" ht="18.75" customHeight="1">
      <c r="A8" s="6"/>
      <c r="B8" s="6"/>
      <c r="C8" s="6"/>
      <c r="D8" s="6"/>
      <c r="E8" s="6"/>
      <c r="F8" s="6">
        <f>F7+F6</f>
        <v>67260</v>
      </c>
    </row>
    <row r="9" spans="1:6" s="7" customFormat="1" ht="18.75" customHeight="1">
      <c r="A9" s="6"/>
      <c r="B9" s="6"/>
      <c r="C9" s="6"/>
      <c r="D9" s="6"/>
      <c r="E9" s="6" t="s">
        <v>13</v>
      </c>
      <c r="F9" s="6">
        <f>F8*1/100</f>
        <v>672.6</v>
      </c>
    </row>
    <row r="10" spans="1:6" s="7" customFormat="1" ht="18.75" customHeight="1">
      <c r="A10" s="6"/>
      <c r="B10" s="6"/>
      <c r="C10" s="6"/>
      <c r="D10" s="6"/>
      <c r="E10" s="6" t="s">
        <v>11</v>
      </c>
      <c r="F10" s="6">
        <f>F9+F8</f>
        <v>67932.600000000006</v>
      </c>
    </row>
  </sheetData>
  <mergeCells count="4">
    <mergeCell ref="A1:F1"/>
    <mergeCell ref="A2:F2"/>
    <mergeCell ref="A3:F3"/>
    <mergeCell ref="B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4"/>
  <sheetViews>
    <sheetView workbookViewId="0">
      <selection activeCell="C6" sqref="C6"/>
    </sheetView>
  </sheetViews>
  <sheetFormatPr defaultRowHeight="15"/>
  <cols>
    <col min="1" max="1" width="11.42578125" style="11" customWidth="1"/>
    <col min="2" max="2" width="42.85546875" style="12" customWidth="1"/>
    <col min="3" max="3" width="9.140625" style="7"/>
    <col min="4" max="4" width="9.140625" style="13"/>
    <col min="5" max="5" width="9.140625" style="7"/>
    <col min="6" max="6" width="16.42578125" style="14" customWidth="1"/>
    <col min="7" max="16384" width="9.140625" style="7"/>
  </cols>
  <sheetData>
    <row r="1" spans="1:6" ht="18.75">
      <c r="A1" s="38" t="s">
        <v>0</v>
      </c>
      <c r="B1" s="38"/>
      <c r="C1" s="38"/>
      <c r="D1" s="38"/>
      <c r="E1" s="38"/>
      <c r="F1" s="38"/>
    </row>
    <row r="2" spans="1:6" ht="18.75">
      <c r="A2" s="38" t="s">
        <v>1</v>
      </c>
      <c r="B2" s="38"/>
      <c r="C2" s="38"/>
      <c r="D2" s="38"/>
      <c r="E2" s="38"/>
      <c r="F2" s="38"/>
    </row>
    <row r="3" spans="1:6" ht="59.25" customHeight="1">
      <c r="A3" s="39" t="s">
        <v>40</v>
      </c>
      <c r="B3" s="39"/>
      <c r="C3" s="39"/>
      <c r="D3" s="39"/>
      <c r="E3" s="39"/>
      <c r="F3" s="39"/>
    </row>
    <row r="4" spans="1:6">
      <c r="A4" s="8" t="s">
        <v>15</v>
      </c>
      <c r="B4" s="8" t="s">
        <v>16</v>
      </c>
      <c r="C4" s="8" t="s">
        <v>17</v>
      </c>
      <c r="D4" s="8" t="s">
        <v>6</v>
      </c>
      <c r="E4" s="8" t="s">
        <v>7</v>
      </c>
      <c r="F4" s="8" t="s">
        <v>8</v>
      </c>
    </row>
    <row r="5" spans="1:6" ht="30">
      <c r="A5" s="6">
        <v>1</v>
      </c>
      <c r="B5" s="6" t="s">
        <v>41</v>
      </c>
      <c r="C5" s="6">
        <v>9</v>
      </c>
      <c r="D5" s="6" t="s">
        <v>42</v>
      </c>
      <c r="E5" s="6">
        <v>326.85000000000002</v>
      </c>
      <c r="F5" s="6">
        <f t="shared" ref="F5:F10" si="0">C5*E5</f>
        <v>2941.65</v>
      </c>
    </row>
    <row r="6" spans="1:6" ht="120">
      <c r="A6" s="6" t="s">
        <v>43</v>
      </c>
      <c r="B6" s="6" t="s">
        <v>44</v>
      </c>
      <c r="C6" s="6">
        <v>45.37</v>
      </c>
      <c r="D6" s="6" t="s">
        <v>20</v>
      </c>
      <c r="E6" s="6">
        <v>151.82</v>
      </c>
      <c r="F6" s="6">
        <f t="shared" si="0"/>
        <v>6888.0733999999993</v>
      </c>
    </row>
    <row r="7" spans="1:6" ht="120">
      <c r="A7" s="6" t="s">
        <v>45</v>
      </c>
      <c r="B7" s="6" t="s">
        <v>46</v>
      </c>
      <c r="C7" s="6">
        <v>4.25</v>
      </c>
      <c r="D7" s="6" t="s">
        <v>20</v>
      </c>
      <c r="E7" s="6">
        <v>347.85</v>
      </c>
      <c r="F7" s="6">
        <f t="shared" si="0"/>
        <v>1478.3625000000002</v>
      </c>
    </row>
    <row r="8" spans="1:6" ht="90">
      <c r="A8" s="6" t="s">
        <v>47</v>
      </c>
      <c r="B8" s="6" t="s">
        <v>48</v>
      </c>
      <c r="C8" s="6">
        <v>7.14</v>
      </c>
      <c r="D8" s="6" t="s">
        <v>20</v>
      </c>
      <c r="E8" s="6">
        <v>1756.4</v>
      </c>
      <c r="F8" s="6">
        <f t="shared" si="0"/>
        <v>12540.696</v>
      </c>
    </row>
    <row r="9" spans="1:6" ht="135">
      <c r="A9" s="6" t="s">
        <v>49</v>
      </c>
      <c r="B9" s="6" t="s">
        <v>50</v>
      </c>
      <c r="C9" s="6">
        <v>21.24</v>
      </c>
      <c r="D9" s="6" t="s">
        <v>20</v>
      </c>
      <c r="E9" s="6">
        <v>6082.45</v>
      </c>
      <c r="F9" s="6">
        <f t="shared" si="0"/>
        <v>129191.23799999998</v>
      </c>
    </row>
    <row r="10" spans="1:6" ht="105">
      <c r="A10" s="6" t="s">
        <v>51</v>
      </c>
      <c r="B10" s="6" t="s">
        <v>52</v>
      </c>
      <c r="C10" s="6">
        <v>8.5</v>
      </c>
      <c r="D10" s="6" t="s">
        <v>20</v>
      </c>
      <c r="E10" s="6">
        <v>6308.87</v>
      </c>
      <c r="F10" s="6">
        <f t="shared" si="0"/>
        <v>53625.394999999997</v>
      </c>
    </row>
    <row r="11" spans="1:6" ht="135">
      <c r="A11" s="10">
        <v>7</v>
      </c>
      <c r="B11" s="6" t="s">
        <v>53</v>
      </c>
      <c r="C11" s="6">
        <f>F11/E11</f>
        <v>0.99900004825118272</v>
      </c>
      <c r="D11" s="6" t="s">
        <v>54</v>
      </c>
      <c r="E11" s="6">
        <v>83314.02</v>
      </c>
      <c r="F11" s="6">
        <v>83230.710000000006</v>
      </c>
    </row>
    <row r="12" spans="1:6" ht="30">
      <c r="A12" s="6" t="s">
        <v>55</v>
      </c>
      <c r="B12" s="6" t="s">
        <v>56</v>
      </c>
      <c r="C12" s="6">
        <f>F12/E12</f>
        <v>1.6100000073084688</v>
      </c>
      <c r="D12" s="6" t="s">
        <v>54</v>
      </c>
      <c r="E12" s="6">
        <v>82096.539999999994</v>
      </c>
      <c r="F12" s="6">
        <v>132175.43</v>
      </c>
    </row>
    <row r="13" spans="1:6" ht="60">
      <c r="A13" s="6" t="s">
        <v>57</v>
      </c>
      <c r="B13" s="6" t="s">
        <v>58</v>
      </c>
      <c r="C13" s="6">
        <v>153.35</v>
      </c>
      <c r="D13" s="6" t="s">
        <v>59</v>
      </c>
      <c r="E13" s="6">
        <v>194.5</v>
      </c>
      <c r="F13" s="6">
        <f>C13*E13</f>
        <v>29826.574999999997</v>
      </c>
    </row>
    <row r="14" spans="1:6">
      <c r="A14" s="6">
        <v>10</v>
      </c>
      <c r="B14" s="6" t="s">
        <v>30</v>
      </c>
      <c r="C14" s="6"/>
      <c r="D14" s="6"/>
      <c r="E14" s="6"/>
      <c r="F14" s="6"/>
    </row>
    <row r="15" spans="1:6" ht="18">
      <c r="A15" s="6" t="s">
        <v>60</v>
      </c>
      <c r="B15" s="6" t="s">
        <v>61</v>
      </c>
      <c r="C15" s="6">
        <v>12.8</v>
      </c>
      <c r="D15" s="6" t="s">
        <v>62</v>
      </c>
      <c r="E15" s="6">
        <v>744.66</v>
      </c>
      <c r="F15" s="6">
        <f>C15*E15</f>
        <v>9531.6479999999992</v>
      </c>
    </row>
    <row r="16" spans="1:6" ht="18">
      <c r="A16" s="6" t="s">
        <v>63</v>
      </c>
      <c r="B16" s="6" t="s">
        <v>64</v>
      </c>
      <c r="C16" s="6">
        <v>4.25</v>
      </c>
      <c r="D16" s="6" t="s">
        <v>62</v>
      </c>
      <c r="E16" s="6">
        <v>342.9</v>
      </c>
      <c r="F16" s="6">
        <f>C16*E16</f>
        <v>1457.3249999999998</v>
      </c>
    </row>
    <row r="17" spans="1:6" ht="18">
      <c r="A17" s="6" t="s">
        <v>65</v>
      </c>
      <c r="B17" s="6" t="s">
        <v>66</v>
      </c>
      <c r="C17" s="6">
        <v>7.14</v>
      </c>
      <c r="D17" s="6" t="s">
        <v>62</v>
      </c>
      <c r="E17" s="6">
        <v>570.94000000000005</v>
      </c>
      <c r="F17" s="6">
        <f>C17*E17</f>
        <v>4076.5116000000003</v>
      </c>
    </row>
    <row r="18" spans="1:6" ht="18">
      <c r="A18" s="6" t="s">
        <v>67</v>
      </c>
      <c r="B18" s="6" t="s">
        <v>68</v>
      </c>
      <c r="C18" s="6">
        <v>25.58</v>
      </c>
      <c r="D18" s="6" t="s">
        <v>62</v>
      </c>
      <c r="E18" s="6">
        <v>342.9</v>
      </c>
      <c r="F18" s="6">
        <f>C18*E18</f>
        <v>8771.3819999999996</v>
      </c>
    </row>
    <row r="19" spans="1:6" ht="18">
      <c r="A19" s="6" t="s">
        <v>69</v>
      </c>
      <c r="B19" s="6" t="s">
        <v>39</v>
      </c>
      <c r="C19" s="6">
        <v>45.37</v>
      </c>
      <c r="D19" s="6" t="s">
        <v>62</v>
      </c>
      <c r="E19" s="6">
        <v>117.54</v>
      </c>
      <c r="F19" s="6">
        <f>C19*E19</f>
        <v>5332.7897999999996</v>
      </c>
    </row>
    <row r="20" spans="1:6">
      <c r="A20" s="9"/>
      <c r="B20" s="4"/>
      <c r="C20" s="3" t="s">
        <v>70</v>
      </c>
      <c r="D20" s="10"/>
      <c r="E20" s="6" t="s">
        <v>11</v>
      </c>
      <c r="F20" s="6">
        <f>SUM(F5:F19)</f>
        <v>481067.78630000004</v>
      </c>
    </row>
    <row r="21" spans="1:6" ht="30">
      <c r="A21" s="9"/>
      <c r="B21" s="4"/>
      <c r="C21" s="3"/>
      <c r="D21" s="10"/>
      <c r="E21" s="6" t="s">
        <v>12</v>
      </c>
      <c r="F21" s="6">
        <f>F20*18/100</f>
        <v>86592.201534000007</v>
      </c>
    </row>
    <row r="22" spans="1:6">
      <c r="A22" s="9"/>
      <c r="B22" s="4"/>
      <c r="C22" s="3"/>
      <c r="D22" s="10"/>
      <c r="E22" s="6"/>
      <c r="F22" s="6">
        <f>F21+F20</f>
        <v>567659.98783400003</v>
      </c>
    </row>
    <row r="23" spans="1:6" ht="30">
      <c r="A23" s="9"/>
      <c r="B23" s="4"/>
      <c r="C23" s="3"/>
      <c r="D23" s="10"/>
      <c r="E23" s="6" t="s">
        <v>13</v>
      </c>
      <c r="F23" s="6">
        <f>F22*1/100</f>
        <v>5676.59987834</v>
      </c>
    </row>
    <row r="24" spans="1:6">
      <c r="A24" s="9"/>
      <c r="B24" s="4"/>
      <c r="C24" s="3"/>
      <c r="D24" s="10"/>
      <c r="E24" s="6" t="s">
        <v>11</v>
      </c>
      <c r="F24" s="6">
        <f>F23+F22</f>
        <v>573336.58771234006</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19"/>
  <sheetViews>
    <sheetView topLeftCell="A10" workbookViewId="0">
      <selection activeCell="F19" sqref="F19"/>
    </sheetView>
  </sheetViews>
  <sheetFormatPr defaultRowHeight="15"/>
  <cols>
    <col min="1" max="1" width="8.85546875" style="11" customWidth="1"/>
    <col min="2" max="2" width="42.85546875" style="12" customWidth="1"/>
    <col min="3" max="3" width="13.7109375" style="7" customWidth="1"/>
    <col min="4" max="4" width="9.140625" style="13"/>
    <col min="5" max="5" width="12.140625" style="7" customWidth="1"/>
    <col min="6" max="6" width="16.42578125" style="14" customWidth="1"/>
    <col min="7" max="7" width="22.140625" style="7" hidden="1" customWidth="1"/>
    <col min="8" max="10" width="9.140625" style="7"/>
    <col min="11" max="11" width="10.140625" style="7" customWidth="1"/>
    <col min="12" max="16384" width="9.140625" style="7"/>
  </cols>
  <sheetData>
    <row r="1" spans="1:6" ht="18.75">
      <c r="A1" s="38" t="s">
        <v>0</v>
      </c>
      <c r="B1" s="38"/>
      <c r="C1" s="38"/>
      <c r="D1" s="38"/>
      <c r="E1" s="38"/>
      <c r="F1" s="38"/>
    </row>
    <row r="2" spans="1:6" ht="18.75">
      <c r="A2" s="38" t="s">
        <v>1</v>
      </c>
      <c r="B2" s="38"/>
      <c r="C2" s="38"/>
      <c r="D2" s="38"/>
      <c r="E2" s="38"/>
      <c r="F2" s="38"/>
    </row>
    <row r="3" spans="1:6" ht="51.75" customHeight="1">
      <c r="A3" s="39" t="s">
        <v>14</v>
      </c>
      <c r="B3" s="39"/>
      <c r="C3" s="39"/>
      <c r="D3" s="39"/>
      <c r="E3" s="39"/>
      <c r="F3" s="39"/>
    </row>
    <row r="4" spans="1:6">
      <c r="A4" s="8" t="s">
        <v>15</v>
      </c>
      <c r="B4" s="8" t="s">
        <v>16</v>
      </c>
      <c r="C4" s="8" t="s">
        <v>17</v>
      </c>
      <c r="D4" s="8" t="s">
        <v>6</v>
      </c>
      <c r="E4" s="8" t="s">
        <v>7</v>
      </c>
      <c r="F4" s="8" t="s">
        <v>8</v>
      </c>
    </row>
    <row r="5" spans="1:6" ht="165">
      <c r="A5" s="6" t="s">
        <v>18</v>
      </c>
      <c r="B5" s="6" t="s">
        <v>19</v>
      </c>
      <c r="C5" s="6">
        <v>8.01</v>
      </c>
      <c r="D5" s="6" t="s">
        <v>20</v>
      </c>
      <c r="E5" s="6">
        <v>151.82</v>
      </c>
      <c r="F5" s="6">
        <f>C5*E5</f>
        <v>1216.0781999999999</v>
      </c>
    </row>
    <row r="6" spans="1:6" ht="105">
      <c r="A6" s="6" t="s">
        <v>21</v>
      </c>
      <c r="B6" s="6" t="s">
        <v>22</v>
      </c>
      <c r="C6" s="6">
        <v>6.38</v>
      </c>
      <c r="D6" s="6" t="s">
        <v>20</v>
      </c>
      <c r="E6" s="6">
        <v>589.51</v>
      </c>
      <c r="F6" s="6">
        <f t="shared" ref="F6:F14" si="0">C6*E6</f>
        <v>3761.0737999999997</v>
      </c>
    </row>
    <row r="7" spans="1:6" ht="135">
      <c r="A7" s="6" t="s">
        <v>23</v>
      </c>
      <c r="B7" s="6" t="s">
        <v>24</v>
      </c>
      <c r="C7" s="6">
        <v>0.59</v>
      </c>
      <c r="D7" s="6" t="s">
        <v>20</v>
      </c>
      <c r="E7" s="6">
        <v>4598.2299999999996</v>
      </c>
      <c r="F7" s="6">
        <f t="shared" si="0"/>
        <v>2712.9556999999995</v>
      </c>
    </row>
    <row r="8" spans="1:6" ht="135">
      <c r="A8" s="6" t="s">
        <v>25</v>
      </c>
      <c r="B8" s="6" t="s">
        <v>26</v>
      </c>
      <c r="C8" s="6">
        <v>262.63940000000002</v>
      </c>
      <c r="D8" s="6" t="s">
        <v>27</v>
      </c>
      <c r="E8" s="6">
        <v>798</v>
      </c>
      <c r="F8" s="6">
        <f t="shared" si="0"/>
        <v>209586.24120000002</v>
      </c>
    </row>
    <row r="9" spans="1:6" ht="105">
      <c r="A9" s="6" t="s">
        <v>28</v>
      </c>
      <c r="B9" s="6" t="s">
        <v>29</v>
      </c>
      <c r="C9" s="6">
        <v>100.6784</v>
      </c>
      <c r="D9" s="6" t="s">
        <v>27</v>
      </c>
      <c r="E9" s="6">
        <v>1336.13</v>
      </c>
      <c r="F9" s="6">
        <f t="shared" si="0"/>
        <v>134519.43059200002</v>
      </c>
    </row>
    <row r="10" spans="1:6">
      <c r="A10" s="6">
        <v>6</v>
      </c>
      <c r="B10" s="6" t="s">
        <v>30</v>
      </c>
      <c r="C10" s="6"/>
      <c r="D10" s="6"/>
      <c r="E10" s="6"/>
      <c r="F10" s="6"/>
    </row>
    <row r="11" spans="1:6" ht="16.5">
      <c r="A11" s="6" t="s">
        <v>31</v>
      </c>
      <c r="B11" s="6" t="s">
        <v>32</v>
      </c>
      <c r="C11" s="6">
        <v>0.27</v>
      </c>
      <c r="D11" s="6" t="s">
        <v>33</v>
      </c>
      <c r="E11" s="6">
        <v>848.82</v>
      </c>
      <c r="F11" s="6">
        <f t="shared" si="0"/>
        <v>229.18140000000002</v>
      </c>
    </row>
    <row r="12" spans="1:6" ht="16.5">
      <c r="A12" s="6" t="s">
        <v>34</v>
      </c>
      <c r="B12" s="6" t="s">
        <v>35</v>
      </c>
      <c r="C12" s="6">
        <v>6.38</v>
      </c>
      <c r="D12" s="6" t="s">
        <v>33</v>
      </c>
      <c r="E12" s="6">
        <v>328.02</v>
      </c>
      <c r="F12" s="6">
        <f t="shared" si="0"/>
        <v>2092.7675999999997</v>
      </c>
    </row>
    <row r="13" spans="1:6" ht="16.5">
      <c r="A13" s="6" t="s">
        <v>36</v>
      </c>
      <c r="B13" s="6" t="s">
        <v>37</v>
      </c>
      <c r="C13" s="6">
        <v>0.44</v>
      </c>
      <c r="D13" s="6" t="s">
        <v>33</v>
      </c>
      <c r="E13" s="6">
        <v>447.06</v>
      </c>
      <c r="F13" s="6">
        <f t="shared" si="0"/>
        <v>196.7064</v>
      </c>
    </row>
    <row r="14" spans="1:6" ht="16.5">
      <c r="A14" s="6" t="s">
        <v>38</v>
      </c>
      <c r="B14" s="6" t="s">
        <v>39</v>
      </c>
      <c r="C14" s="6">
        <v>8.01</v>
      </c>
      <c r="D14" s="6" t="s">
        <v>33</v>
      </c>
      <c r="E14" s="6">
        <v>117.54</v>
      </c>
      <c r="F14" s="6">
        <f t="shared" si="0"/>
        <v>941.49540000000002</v>
      </c>
    </row>
    <row r="15" spans="1:6">
      <c r="A15" s="6"/>
      <c r="B15" s="6"/>
      <c r="C15" s="6"/>
      <c r="D15" s="6"/>
      <c r="E15" s="6" t="s">
        <v>11</v>
      </c>
      <c r="F15" s="6">
        <f>SUM(F5:F14)</f>
        <v>355255.93029200006</v>
      </c>
    </row>
    <row r="16" spans="1:6">
      <c r="A16" s="9"/>
      <c r="B16" s="4"/>
      <c r="C16" s="3"/>
      <c r="D16" s="10"/>
      <c r="E16" s="6" t="s">
        <v>12</v>
      </c>
      <c r="F16" s="6">
        <f>F15*18/100</f>
        <v>63946.067452560012</v>
      </c>
    </row>
    <row r="17" spans="1:6">
      <c r="A17" s="9"/>
      <c r="B17" s="4"/>
      <c r="C17" s="3"/>
      <c r="D17" s="10"/>
      <c r="E17" s="6"/>
      <c r="F17" s="6">
        <f>F16+F15</f>
        <v>419201.99774456007</v>
      </c>
    </row>
    <row r="18" spans="1:6">
      <c r="A18" s="9"/>
      <c r="B18" s="4"/>
      <c r="C18" s="3"/>
      <c r="D18" s="10"/>
      <c r="E18" s="6" t="s">
        <v>13</v>
      </c>
      <c r="F18" s="6">
        <f>F17*1/100</f>
        <v>4192.0199774456005</v>
      </c>
    </row>
    <row r="19" spans="1:6">
      <c r="A19" s="9"/>
      <c r="B19" s="4"/>
      <c r="C19" s="3"/>
      <c r="D19" s="10"/>
      <c r="E19" s="6" t="s">
        <v>11</v>
      </c>
      <c r="F19" s="6">
        <f>F18+F17</f>
        <v>423394.01772200566</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23"/>
  <sheetViews>
    <sheetView workbookViewId="0">
      <selection activeCell="D26" sqref="D26"/>
    </sheetView>
  </sheetViews>
  <sheetFormatPr defaultRowHeight="15"/>
  <cols>
    <col min="1" max="1" width="9.140625" style="11"/>
    <col min="2" max="2" width="42.28515625" style="12" customWidth="1"/>
    <col min="3" max="3" width="11.5703125" style="7" bestFit="1" customWidth="1"/>
    <col min="4" max="4" width="9.140625" style="13"/>
    <col min="5" max="5" width="9.140625" style="7"/>
    <col min="6" max="6" width="19.42578125" style="14" customWidth="1"/>
    <col min="7" max="16384" width="9.140625" style="7"/>
  </cols>
  <sheetData>
    <row r="1" spans="1:6" ht="18.75">
      <c r="A1" s="38" t="s">
        <v>0</v>
      </c>
      <c r="B1" s="38"/>
      <c r="C1" s="38"/>
      <c r="D1" s="38"/>
      <c r="E1" s="38"/>
      <c r="F1" s="38"/>
    </row>
    <row r="2" spans="1:6" ht="18.75">
      <c r="A2" s="38" t="s">
        <v>1</v>
      </c>
      <c r="B2" s="38"/>
      <c r="C2" s="38"/>
      <c r="D2" s="38"/>
      <c r="E2" s="38"/>
      <c r="F2" s="38"/>
    </row>
    <row r="3" spans="1:6" ht="57.75" customHeight="1">
      <c r="A3" s="39" t="s">
        <v>71</v>
      </c>
      <c r="B3" s="39"/>
      <c r="C3" s="39"/>
      <c r="D3" s="39"/>
      <c r="E3" s="39"/>
      <c r="F3" s="39"/>
    </row>
    <row r="4" spans="1:6">
      <c r="A4" s="8" t="s">
        <v>15</v>
      </c>
      <c r="B4" s="8" t="s">
        <v>16</v>
      </c>
      <c r="C4" s="8" t="s">
        <v>17</v>
      </c>
      <c r="D4" s="8" t="s">
        <v>6</v>
      </c>
      <c r="E4" s="8" t="s">
        <v>7</v>
      </c>
      <c r="F4" s="8" t="s">
        <v>8</v>
      </c>
    </row>
    <row r="5" spans="1:6" ht="165">
      <c r="A5" s="6" t="s">
        <v>72</v>
      </c>
      <c r="B5" s="6" t="s">
        <v>19</v>
      </c>
      <c r="C5" s="6">
        <v>57.47</v>
      </c>
      <c r="D5" s="6" t="str">
        <f>[5]Estimate!H10</f>
        <v>m3</v>
      </c>
      <c r="E5" s="6">
        <v>151.82</v>
      </c>
      <c r="F5" s="6">
        <f>C5*E5</f>
        <v>8725.0954000000002</v>
      </c>
    </row>
    <row r="6" spans="1:6" ht="120">
      <c r="A6" s="4" t="s">
        <v>73</v>
      </c>
      <c r="B6" s="15" t="s">
        <v>74</v>
      </c>
      <c r="C6" s="16">
        <v>5.38</v>
      </c>
      <c r="D6" s="16" t="s">
        <v>75</v>
      </c>
      <c r="E6" s="16">
        <v>589.51</v>
      </c>
      <c r="F6" s="16">
        <f t="shared" ref="F6" si="0">PRODUCT(C6,E6)</f>
        <v>3171.5637999999999</v>
      </c>
    </row>
    <row r="7" spans="1:6" ht="90">
      <c r="A7" s="4" t="s">
        <v>76</v>
      </c>
      <c r="B7" s="4" t="s">
        <v>48</v>
      </c>
      <c r="C7" s="4">
        <v>8.9700000000000006</v>
      </c>
      <c r="D7" s="4" t="s">
        <v>20</v>
      </c>
      <c r="E7" s="4">
        <v>1756.4</v>
      </c>
      <c r="F7" s="6">
        <f t="shared" ref="F7:F18" si="1">C7*E7</f>
        <v>15754.908000000001</v>
      </c>
    </row>
    <row r="8" spans="1:6" ht="135">
      <c r="A8" s="4" t="s">
        <v>77</v>
      </c>
      <c r="B8" s="4" t="s">
        <v>50</v>
      </c>
      <c r="C8" s="4">
        <v>23.25</v>
      </c>
      <c r="D8" s="4" t="s">
        <v>20</v>
      </c>
      <c r="E8" s="4">
        <v>6082.45</v>
      </c>
      <c r="F8" s="6">
        <f t="shared" si="1"/>
        <v>141416.96249999999</v>
      </c>
    </row>
    <row r="9" spans="1:6" ht="105">
      <c r="A9" s="4" t="s">
        <v>78</v>
      </c>
      <c r="B9" s="4" t="s">
        <v>52</v>
      </c>
      <c r="C9" s="4">
        <v>10.76</v>
      </c>
      <c r="D9" s="4" t="s">
        <v>20</v>
      </c>
      <c r="E9" s="4">
        <v>6308.87</v>
      </c>
      <c r="F9" s="6">
        <f t="shared" si="1"/>
        <v>67883.441200000001</v>
      </c>
    </row>
    <row r="10" spans="1:6" ht="150">
      <c r="A10" s="4" t="s">
        <v>79</v>
      </c>
      <c r="B10" s="4" t="s">
        <v>80</v>
      </c>
      <c r="C10" s="6">
        <v>0.89</v>
      </c>
      <c r="D10" s="4" t="s">
        <v>54</v>
      </c>
      <c r="E10" s="4">
        <v>83314.02</v>
      </c>
      <c r="F10" s="6">
        <v>74272.78</v>
      </c>
    </row>
    <row r="11" spans="1:6" ht="45">
      <c r="A11" s="4" t="s">
        <v>81</v>
      </c>
      <c r="B11" s="4" t="s">
        <v>82</v>
      </c>
      <c r="C11" s="6">
        <f>F11/E11</f>
        <v>2.0801199417173977</v>
      </c>
      <c r="D11" s="4" t="s">
        <v>54</v>
      </c>
      <c r="E11" s="4">
        <v>82096.539999999994</v>
      </c>
      <c r="F11" s="6">
        <v>170770.65</v>
      </c>
    </row>
    <row r="12" spans="1:6" ht="60">
      <c r="A12" s="4" t="s">
        <v>83</v>
      </c>
      <c r="B12" s="4" t="s">
        <v>58</v>
      </c>
      <c r="C12" s="4">
        <v>282.52999999999997</v>
      </c>
      <c r="D12" s="4" t="s">
        <v>59</v>
      </c>
      <c r="E12" s="4">
        <v>194.5</v>
      </c>
      <c r="F12" s="6">
        <f t="shared" si="1"/>
        <v>54952.084999999992</v>
      </c>
    </row>
    <row r="13" spans="1:6">
      <c r="A13" s="4">
        <v>9</v>
      </c>
      <c r="B13" s="4" t="s">
        <v>30</v>
      </c>
      <c r="C13" s="4"/>
      <c r="D13" s="4"/>
      <c r="E13" s="4"/>
      <c r="F13" s="6"/>
    </row>
    <row r="14" spans="1:6">
      <c r="A14" s="4" t="s">
        <v>60</v>
      </c>
      <c r="B14" s="3" t="s">
        <v>84</v>
      </c>
      <c r="C14" s="17">
        <v>14.62</v>
      </c>
      <c r="D14" s="17" t="s">
        <v>75</v>
      </c>
      <c r="E14" s="16">
        <v>744.66</v>
      </c>
      <c r="F14" s="6">
        <f t="shared" si="1"/>
        <v>10886.929199999999</v>
      </c>
    </row>
    <row r="15" spans="1:6">
      <c r="A15" s="4" t="s">
        <v>63</v>
      </c>
      <c r="B15" s="3" t="s">
        <v>85</v>
      </c>
      <c r="C15" s="17">
        <v>5.38</v>
      </c>
      <c r="D15" s="17" t="s">
        <v>75</v>
      </c>
      <c r="E15" s="16">
        <v>387.54</v>
      </c>
      <c r="F15" s="6">
        <f t="shared" si="1"/>
        <v>2084.9652000000001</v>
      </c>
    </row>
    <row r="16" spans="1:6">
      <c r="A16" s="4" t="s">
        <v>65</v>
      </c>
      <c r="B16" s="16" t="s">
        <v>86</v>
      </c>
      <c r="C16" s="17">
        <v>29.25</v>
      </c>
      <c r="D16" s="17" t="s">
        <v>75</v>
      </c>
      <c r="E16" s="16">
        <v>342.9</v>
      </c>
      <c r="F16" s="6">
        <f t="shared" si="1"/>
        <v>10029.824999999999</v>
      </c>
    </row>
    <row r="17" spans="1:6">
      <c r="A17" s="4" t="s">
        <v>67</v>
      </c>
      <c r="B17" s="16" t="s">
        <v>87</v>
      </c>
      <c r="C17" s="18">
        <v>8.9700000000000006</v>
      </c>
      <c r="D17" s="17" t="s">
        <v>75</v>
      </c>
      <c r="E17" s="16">
        <v>570.94000000000005</v>
      </c>
      <c r="F17" s="6">
        <f t="shared" si="1"/>
        <v>5121.3318000000008</v>
      </c>
    </row>
    <row r="18" spans="1:6">
      <c r="A18" s="4" t="s">
        <v>69</v>
      </c>
      <c r="B18" s="19" t="s">
        <v>88</v>
      </c>
      <c r="C18" s="17">
        <v>57.47</v>
      </c>
      <c r="D18" s="17" t="s">
        <v>75</v>
      </c>
      <c r="E18" s="19">
        <v>117.54</v>
      </c>
      <c r="F18" s="6">
        <f t="shared" si="1"/>
        <v>6755.0237999999999</v>
      </c>
    </row>
    <row r="19" spans="1:6">
      <c r="A19" s="9"/>
      <c r="B19" s="4"/>
      <c r="C19" s="3"/>
      <c r="D19" s="10"/>
      <c r="E19" s="3" t="s">
        <v>11</v>
      </c>
      <c r="F19" s="16">
        <f>SUM(F5:F18)</f>
        <v>571825.56089999992</v>
      </c>
    </row>
    <row r="20" spans="1:6" ht="30">
      <c r="A20" s="9"/>
      <c r="B20" s="4"/>
      <c r="C20" s="3"/>
      <c r="D20" s="10"/>
      <c r="E20" s="6" t="s">
        <v>12</v>
      </c>
      <c r="F20" s="6">
        <f>F19*18/100</f>
        <v>102928.60096199998</v>
      </c>
    </row>
    <row r="21" spans="1:6">
      <c r="A21" s="9"/>
      <c r="B21" s="4"/>
      <c r="C21" s="3"/>
      <c r="D21" s="10"/>
      <c r="E21" s="6"/>
      <c r="F21" s="6">
        <f>F20+F19</f>
        <v>674754.16186199989</v>
      </c>
    </row>
    <row r="22" spans="1:6" ht="30">
      <c r="A22" s="9"/>
      <c r="B22" s="4"/>
      <c r="C22" s="3"/>
      <c r="D22" s="10"/>
      <c r="E22" s="6" t="s">
        <v>13</v>
      </c>
      <c r="F22" s="6">
        <f>F21*1/100</f>
        <v>6747.5416186199991</v>
      </c>
    </row>
    <row r="23" spans="1:6">
      <c r="A23" s="9"/>
      <c r="B23" s="4"/>
      <c r="C23" s="3"/>
      <c r="D23" s="10"/>
      <c r="E23" s="6" t="s">
        <v>11</v>
      </c>
      <c r="F23" s="6">
        <f>F22+F21</f>
        <v>681501.70348061994</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0"/>
  </sheetPr>
  <dimension ref="A1:F23"/>
  <sheetViews>
    <sheetView tabSelected="1" workbookViewId="0">
      <selection activeCell="F22" sqref="F22"/>
    </sheetView>
  </sheetViews>
  <sheetFormatPr defaultRowHeight="15"/>
  <cols>
    <col min="1" max="1" width="9.140625" style="11"/>
    <col min="2" max="2" width="42.28515625" style="12" customWidth="1"/>
    <col min="3" max="3" width="11.5703125" style="7" bestFit="1" customWidth="1"/>
    <col min="4" max="4" width="9.140625" style="13"/>
    <col min="5" max="5" width="9.140625" style="7"/>
    <col min="6" max="6" width="19.42578125" style="14" customWidth="1"/>
    <col min="7" max="16384" width="9.140625" style="7"/>
  </cols>
  <sheetData>
    <row r="1" spans="1:6" ht="18.75">
      <c r="A1" s="38" t="s">
        <v>0</v>
      </c>
      <c r="B1" s="38"/>
      <c r="C1" s="38"/>
      <c r="D1" s="38"/>
      <c r="E1" s="38"/>
      <c r="F1" s="38"/>
    </row>
    <row r="2" spans="1:6" ht="18.75">
      <c r="A2" s="38" t="s">
        <v>1</v>
      </c>
      <c r="B2" s="38"/>
      <c r="C2" s="38"/>
      <c r="D2" s="38"/>
      <c r="E2" s="38"/>
      <c r="F2" s="38"/>
    </row>
    <row r="3" spans="1:6" ht="51.75" customHeight="1">
      <c r="A3" s="39" t="s">
        <v>141</v>
      </c>
      <c r="B3" s="39"/>
      <c r="C3" s="39"/>
      <c r="D3" s="39"/>
      <c r="E3" s="39"/>
      <c r="F3" s="39"/>
    </row>
    <row r="4" spans="1:6">
      <c r="A4" s="8" t="s">
        <v>15</v>
      </c>
      <c r="B4" s="8" t="s">
        <v>16</v>
      </c>
      <c r="C4" s="8" t="s">
        <v>17</v>
      </c>
      <c r="D4" s="8" t="s">
        <v>6</v>
      </c>
      <c r="E4" s="8" t="s">
        <v>7</v>
      </c>
      <c r="F4" s="8" t="s">
        <v>8</v>
      </c>
    </row>
    <row r="5" spans="1:6" ht="165">
      <c r="A5" s="6" t="s">
        <v>72</v>
      </c>
      <c r="B5" s="6" t="s">
        <v>19</v>
      </c>
      <c r="C5" s="6">
        <v>56.71</v>
      </c>
      <c r="D5" s="6" t="str">
        <f>[6]Estimate!H10</f>
        <v>m3</v>
      </c>
      <c r="E5" s="6">
        <v>151.82</v>
      </c>
      <c r="F5" s="6">
        <f>C5*E5</f>
        <v>8609.7121999999999</v>
      </c>
    </row>
    <row r="6" spans="1:6" ht="120">
      <c r="A6" s="4" t="s">
        <v>73</v>
      </c>
      <c r="B6" s="15" t="s">
        <v>74</v>
      </c>
      <c r="C6" s="16">
        <v>5.31</v>
      </c>
      <c r="D6" s="16" t="s">
        <v>75</v>
      </c>
      <c r="E6" s="16">
        <v>589.51</v>
      </c>
      <c r="F6" s="16">
        <f t="shared" ref="F6" si="0">PRODUCT(C6,E6)</f>
        <v>3130.2980999999995</v>
      </c>
    </row>
    <row r="7" spans="1:6" ht="90">
      <c r="A7" s="4" t="s">
        <v>76</v>
      </c>
      <c r="B7" s="4" t="s">
        <v>48</v>
      </c>
      <c r="C7" s="4">
        <v>8.85</v>
      </c>
      <c r="D7" s="4" t="s">
        <v>20</v>
      </c>
      <c r="E7" s="4">
        <v>1756.4</v>
      </c>
      <c r="F7" s="6">
        <f t="shared" ref="F7:F18" si="1">C7*E7</f>
        <v>15544.14</v>
      </c>
    </row>
    <row r="8" spans="1:6" ht="135">
      <c r="A8" s="4" t="s">
        <v>77</v>
      </c>
      <c r="B8" s="4" t="s">
        <v>50</v>
      </c>
      <c r="C8" s="4">
        <v>19.75</v>
      </c>
      <c r="D8" s="4" t="s">
        <v>20</v>
      </c>
      <c r="E8" s="4">
        <v>6082.45</v>
      </c>
      <c r="F8" s="6">
        <f t="shared" si="1"/>
        <v>120128.3875</v>
      </c>
    </row>
    <row r="9" spans="1:6" ht="105">
      <c r="A9" s="4" t="s">
        <v>78</v>
      </c>
      <c r="B9" s="4" t="s">
        <v>52</v>
      </c>
      <c r="C9" s="4">
        <v>10.62</v>
      </c>
      <c r="D9" s="4" t="s">
        <v>20</v>
      </c>
      <c r="E9" s="4">
        <v>6308.87</v>
      </c>
      <c r="F9" s="6">
        <f t="shared" si="1"/>
        <v>67000.199399999998</v>
      </c>
    </row>
    <row r="10" spans="1:6" ht="150">
      <c r="A10" s="4" t="s">
        <v>79</v>
      </c>
      <c r="B10" s="4" t="s">
        <v>80</v>
      </c>
      <c r="C10" s="6">
        <v>0.8</v>
      </c>
      <c r="D10" s="4" t="s">
        <v>54</v>
      </c>
      <c r="E10" s="4">
        <v>83314.02</v>
      </c>
      <c r="F10" s="6">
        <v>66651.22</v>
      </c>
    </row>
    <row r="11" spans="1:6" ht="45">
      <c r="A11" s="4" t="s">
        <v>81</v>
      </c>
      <c r="B11" s="4" t="s">
        <v>82</v>
      </c>
      <c r="C11" s="6">
        <f>F11/E11</f>
        <v>1.8599999464045625</v>
      </c>
      <c r="D11" s="4" t="s">
        <v>54</v>
      </c>
      <c r="E11" s="4">
        <v>82096.539999999994</v>
      </c>
      <c r="F11" s="6">
        <v>152699.56</v>
      </c>
    </row>
    <row r="12" spans="1:6" ht="60">
      <c r="A12" s="4" t="s">
        <v>83</v>
      </c>
      <c r="B12" s="4" t="s">
        <v>58</v>
      </c>
      <c r="C12" s="4">
        <v>236.99</v>
      </c>
      <c r="D12" s="4" t="s">
        <v>59</v>
      </c>
      <c r="E12" s="4">
        <v>194.5</v>
      </c>
      <c r="F12" s="6">
        <f t="shared" si="1"/>
        <v>46094.555</v>
      </c>
    </row>
    <row r="13" spans="1:6">
      <c r="A13" s="4">
        <v>9</v>
      </c>
      <c r="B13" s="4" t="s">
        <v>30</v>
      </c>
      <c r="C13" s="4"/>
      <c r="D13" s="4"/>
      <c r="E13" s="4"/>
      <c r="F13" s="6"/>
    </row>
    <row r="14" spans="1:6">
      <c r="A14" s="4" t="s">
        <v>60</v>
      </c>
      <c r="B14" s="3" t="s">
        <v>84</v>
      </c>
      <c r="C14" s="17">
        <v>13.06</v>
      </c>
      <c r="D14" s="17" t="s">
        <v>75</v>
      </c>
      <c r="E14" s="16">
        <v>744.66</v>
      </c>
      <c r="F14" s="6">
        <f t="shared" si="1"/>
        <v>9725.2595999999994</v>
      </c>
    </row>
    <row r="15" spans="1:6">
      <c r="A15" s="4" t="s">
        <v>63</v>
      </c>
      <c r="B15" s="3" t="s">
        <v>85</v>
      </c>
      <c r="C15" s="17">
        <v>5.31</v>
      </c>
      <c r="D15" s="17" t="s">
        <v>75</v>
      </c>
      <c r="E15" s="16">
        <v>387.54</v>
      </c>
      <c r="F15" s="6">
        <f t="shared" si="1"/>
        <v>2057.8373999999999</v>
      </c>
    </row>
    <row r="16" spans="1:6">
      <c r="A16" s="4" t="s">
        <v>65</v>
      </c>
      <c r="B16" s="16" t="s">
        <v>86</v>
      </c>
      <c r="C16" s="17">
        <v>26.12</v>
      </c>
      <c r="D16" s="17" t="s">
        <v>75</v>
      </c>
      <c r="E16" s="16">
        <v>342.9</v>
      </c>
      <c r="F16" s="6">
        <f t="shared" si="1"/>
        <v>8956.5479999999989</v>
      </c>
    </row>
    <row r="17" spans="1:6">
      <c r="A17" s="4" t="s">
        <v>67</v>
      </c>
      <c r="B17" s="16" t="s">
        <v>87</v>
      </c>
      <c r="C17" s="18">
        <v>8.85</v>
      </c>
      <c r="D17" s="17" t="s">
        <v>75</v>
      </c>
      <c r="E17" s="16">
        <v>570.94000000000005</v>
      </c>
      <c r="F17" s="6">
        <f t="shared" si="1"/>
        <v>5052.8190000000004</v>
      </c>
    </row>
    <row r="18" spans="1:6">
      <c r="A18" s="4" t="s">
        <v>69</v>
      </c>
      <c r="B18" s="19" t="s">
        <v>88</v>
      </c>
      <c r="C18" s="17">
        <v>56.71</v>
      </c>
      <c r="D18" s="17" t="s">
        <v>75</v>
      </c>
      <c r="E18" s="19">
        <v>117.54</v>
      </c>
      <c r="F18" s="6">
        <f t="shared" si="1"/>
        <v>6665.6934000000001</v>
      </c>
    </row>
    <row r="19" spans="1:6">
      <c r="A19" s="9"/>
      <c r="B19" s="4"/>
      <c r="C19" s="3"/>
      <c r="D19" s="10"/>
      <c r="E19" s="3" t="s">
        <v>11</v>
      </c>
      <c r="F19" s="16">
        <f>SUM(F5:F18)</f>
        <v>512316.22959999996</v>
      </c>
    </row>
    <row r="20" spans="1:6" ht="30">
      <c r="A20" s="9"/>
      <c r="B20" s="4"/>
      <c r="C20" s="3"/>
      <c r="D20" s="10"/>
      <c r="E20" s="6" t="s">
        <v>12</v>
      </c>
      <c r="F20" s="6">
        <f>F19*18/100</f>
        <v>92216.921327999997</v>
      </c>
    </row>
    <row r="21" spans="1:6">
      <c r="A21" s="9"/>
      <c r="B21" s="4"/>
      <c r="C21" s="3"/>
      <c r="D21" s="10"/>
      <c r="E21" s="6"/>
      <c r="F21" s="6">
        <f>F20+F19</f>
        <v>604533.15092799999</v>
      </c>
    </row>
    <row r="22" spans="1:6" ht="30">
      <c r="A22" s="9"/>
      <c r="B22" s="4"/>
      <c r="C22" s="3"/>
      <c r="D22" s="10"/>
      <c r="E22" s="6" t="s">
        <v>13</v>
      </c>
      <c r="F22" s="6">
        <f>F21*1/100</f>
        <v>6045.3315092800003</v>
      </c>
    </row>
    <row r="23" spans="1:6">
      <c r="A23" s="9"/>
      <c r="B23" s="4"/>
      <c r="C23" s="3"/>
      <c r="D23" s="10"/>
      <c r="E23" s="6" t="s">
        <v>11</v>
      </c>
      <c r="F23" s="6">
        <f>F22+F21</f>
        <v>610578.48243728001</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11"/>
    <col min="2" max="2" width="42.28515625" style="12" customWidth="1"/>
    <col min="3" max="3" width="11.5703125" style="7" bestFit="1" customWidth="1"/>
    <col min="4" max="4" width="9.140625" style="13"/>
    <col min="5" max="5" width="9.140625" style="7"/>
    <col min="6" max="6" width="19.42578125" style="14" customWidth="1"/>
    <col min="7" max="16384" width="9.140625" style="7"/>
  </cols>
  <sheetData>
    <row r="1" spans="1:6" ht="18.75">
      <c r="A1" s="38" t="s">
        <v>0</v>
      </c>
      <c r="B1" s="38"/>
      <c r="C1" s="38"/>
      <c r="D1" s="38"/>
      <c r="E1" s="38"/>
      <c r="F1" s="38"/>
    </row>
    <row r="2" spans="1:6" ht="18.75">
      <c r="A2" s="38" t="s">
        <v>1</v>
      </c>
      <c r="B2" s="38"/>
      <c r="C2" s="38"/>
      <c r="D2" s="38"/>
      <c r="E2" s="38"/>
      <c r="F2" s="38"/>
    </row>
    <row r="3" spans="1:6" ht="57.75" customHeight="1">
      <c r="A3" s="39" t="s">
        <v>89</v>
      </c>
      <c r="B3" s="39"/>
      <c r="C3" s="39"/>
      <c r="D3" s="39"/>
      <c r="E3" s="39"/>
      <c r="F3" s="39"/>
    </row>
    <row r="4" spans="1:6">
      <c r="A4" s="8" t="s">
        <v>15</v>
      </c>
      <c r="B4" s="8" t="s">
        <v>16</v>
      </c>
      <c r="C4" s="8" t="s">
        <v>17</v>
      </c>
      <c r="D4" s="8" t="s">
        <v>6</v>
      </c>
      <c r="E4" s="8" t="s">
        <v>7</v>
      </c>
      <c r="F4" s="8" t="s">
        <v>8</v>
      </c>
    </row>
    <row r="5" spans="1:6">
      <c r="A5" s="6" t="s">
        <v>90</v>
      </c>
      <c r="B5" s="6" t="s">
        <v>91</v>
      </c>
      <c r="C5" s="6">
        <v>9.33</v>
      </c>
      <c r="D5" s="6" t="s">
        <v>20</v>
      </c>
      <c r="E5" s="6">
        <v>955.89</v>
      </c>
      <c r="F5" s="6">
        <f>C5*E5</f>
        <v>8918.4537</v>
      </c>
    </row>
    <row r="6" spans="1:6" ht="165">
      <c r="A6" s="6" t="s">
        <v>92</v>
      </c>
      <c r="B6" s="6" t="s">
        <v>19</v>
      </c>
      <c r="C6" s="6">
        <v>34.03</v>
      </c>
      <c r="D6" s="6" t="str">
        <f>[5]Estimate!H10</f>
        <v>m3</v>
      </c>
      <c r="E6" s="6">
        <v>151.82</v>
      </c>
      <c r="F6" s="6">
        <f>C6*E6</f>
        <v>5166.4345999999996</v>
      </c>
    </row>
    <row r="7" spans="1:6" ht="120">
      <c r="A7" s="4" t="s">
        <v>93</v>
      </c>
      <c r="B7" s="15" t="s">
        <v>74</v>
      </c>
      <c r="C7" s="16">
        <v>3.19</v>
      </c>
      <c r="D7" s="16" t="s">
        <v>75</v>
      </c>
      <c r="E7" s="16">
        <v>589.51</v>
      </c>
      <c r="F7" s="16">
        <f t="shared" ref="F7" si="0">PRODUCT(C7,E7)</f>
        <v>1880.5368999999998</v>
      </c>
    </row>
    <row r="8" spans="1:6" ht="90">
      <c r="A8" s="4" t="s">
        <v>47</v>
      </c>
      <c r="B8" s="4" t="s">
        <v>48</v>
      </c>
      <c r="C8" s="4">
        <v>5.31</v>
      </c>
      <c r="D8" s="4" t="s">
        <v>20</v>
      </c>
      <c r="E8" s="4">
        <v>1756.4</v>
      </c>
      <c r="F8" s="6">
        <f t="shared" ref="F8:F19" si="1">C8*E8</f>
        <v>9326.4840000000004</v>
      </c>
    </row>
    <row r="9" spans="1:6" ht="135">
      <c r="A9" s="4" t="s">
        <v>49</v>
      </c>
      <c r="B9" s="4" t="s">
        <v>50</v>
      </c>
      <c r="C9" s="4">
        <v>11.85</v>
      </c>
      <c r="D9" s="4" t="s">
        <v>20</v>
      </c>
      <c r="E9" s="4">
        <v>6082.45</v>
      </c>
      <c r="F9" s="6">
        <f t="shared" si="1"/>
        <v>72077.032500000001</v>
      </c>
    </row>
    <row r="10" spans="1:6" ht="105">
      <c r="A10" s="4" t="s">
        <v>51</v>
      </c>
      <c r="B10" s="4" t="s">
        <v>52</v>
      </c>
      <c r="C10" s="4">
        <v>6.37</v>
      </c>
      <c r="D10" s="4" t="s">
        <v>20</v>
      </c>
      <c r="E10" s="4">
        <v>6308.87</v>
      </c>
      <c r="F10" s="6">
        <f t="shared" si="1"/>
        <v>40187.501900000003</v>
      </c>
    </row>
    <row r="11" spans="1:6" ht="150">
      <c r="A11" s="4" t="s">
        <v>94</v>
      </c>
      <c r="B11" s="4" t="s">
        <v>80</v>
      </c>
      <c r="C11" s="6">
        <f>F11/E11</f>
        <v>0.48000000480111271</v>
      </c>
      <c r="D11" s="4" t="s">
        <v>54</v>
      </c>
      <c r="E11" s="4">
        <v>83314.02</v>
      </c>
      <c r="F11" s="6">
        <v>39990.730000000003</v>
      </c>
    </row>
    <row r="12" spans="1:6" ht="45">
      <c r="A12" s="4" t="s">
        <v>55</v>
      </c>
      <c r="B12" s="4" t="s">
        <v>82</v>
      </c>
      <c r="C12" s="20">
        <f>F12/E12</f>
        <v>1.1135250036116018</v>
      </c>
      <c r="D12" s="4" t="s">
        <v>54</v>
      </c>
      <c r="E12" s="4">
        <v>82096.539999999994</v>
      </c>
      <c r="F12" s="6">
        <v>91416.55</v>
      </c>
    </row>
    <row r="13" spans="1:6" ht="60">
      <c r="A13" s="4" t="s">
        <v>57</v>
      </c>
      <c r="B13" s="4" t="s">
        <v>58</v>
      </c>
      <c r="C13" s="4">
        <v>142.19</v>
      </c>
      <c r="D13" s="4" t="s">
        <v>59</v>
      </c>
      <c r="E13" s="4">
        <v>194.5</v>
      </c>
      <c r="F13" s="6">
        <f t="shared" si="1"/>
        <v>27655.954999999998</v>
      </c>
    </row>
    <row r="14" spans="1:6">
      <c r="A14" s="4">
        <v>10</v>
      </c>
      <c r="B14" s="4" t="s">
        <v>30</v>
      </c>
      <c r="C14" s="4"/>
      <c r="D14" s="4"/>
      <c r="E14" s="4"/>
      <c r="F14" s="6"/>
    </row>
    <row r="15" spans="1:6">
      <c r="A15" s="4" t="s">
        <v>60</v>
      </c>
      <c r="B15" s="3" t="s">
        <v>84</v>
      </c>
      <c r="C15" s="17">
        <v>7.84</v>
      </c>
      <c r="D15" s="17" t="s">
        <v>75</v>
      </c>
      <c r="E15" s="16">
        <v>744.66</v>
      </c>
      <c r="F15" s="6">
        <f t="shared" si="1"/>
        <v>5838.1343999999999</v>
      </c>
    </row>
    <row r="16" spans="1:6">
      <c r="A16" s="4" t="s">
        <v>63</v>
      </c>
      <c r="B16" s="3" t="s">
        <v>85</v>
      </c>
      <c r="C16" s="17">
        <v>3.19</v>
      </c>
      <c r="D16" s="17" t="s">
        <v>75</v>
      </c>
      <c r="E16" s="16">
        <v>387.54</v>
      </c>
      <c r="F16" s="6">
        <f t="shared" si="1"/>
        <v>1236.2526</v>
      </c>
    </row>
    <row r="17" spans="1:6">
      <c r="A17" s="4" t="s">
        <v>65</v>
      </c>
      <c r="B17" s="16" t="s">
        <v>86</v>
      </c>
      <c r="C17" s="17">
        <v>15.67</v>
      </c>
      <c r="D17" s="17" t="s">
        <v>75</v>
      </c>
      <c r="E17" s="16">
        <v>342.9</v>
      </c>
      <c r="F17" s="6">
        <f t="shared" si="1"/>
        <v>5373.2429999999995</v>
      </c>
    </row>
    <row r="18" spans="1:6">
      <c r="A18" s="4" t="s">
        <v>67</v>
      </c>
      <c r="B18" s="16" t="s">
        <v>87</v>
      </c>
      <c r="C18" s="18">
        <v>5.31</v>
      </c>
      <c r="D18" s="17" t="s">
        <v>75</v>
      </c>
      <c r="E18" s="16">
        <v>570.94000000000005</v>
      </c>
      <c r="F18" s="6">
        <f t="shared" si="1"/>
        <v>3031.6914000000002</v>
      </c>
    </row>
    <row r="19" spans="1:6">
      <c r="A19" s="4" t="s">
        <v>69</v>
      </c>
      <c r="B19" s="19" t="s">
        <v>88</v>
      </c>
      <c r="C19" s="17">
        <v>34.03</v>
      </c>
      <c r="D19" s="17" t="s">
        <v>75</v>
      </c>
      <c r="E19" s="19">
        <v>117.54</v>
      </c>
      <c r="F19" s="6">
        <f t="shared" si="1"/>
        <v>3999.8862000000004</v>
      </c>
    </row>
    <row r="20" spans="1:6">
      <c r="A20" s="9"/>
      <c r="B20" s="4"/>
      <c r="C20" s="3"/>
      <c r="D20" s="10"/>
      <c r="E20" s="3" t="s">
        <v>11</v>
      </c>
      <c r="F20" s="16">
        <f>SUM(F5:F19)</f>
        <v>316098.88620000007</v>
      </c>
    </row>
    <row r="21" spans="1:6" ht="30">
      <c r="A21" s="9"/>
      <c r="B21" s="4"/>
      <c r="C21" s="3"/>
      <c r="D21" s="10"/>
      <c r="E21" s="6" t="s">
        <v>12</v>
      </c>
      <c r="F21" s="6">
        <f>F20*18/100</f>
        <v>56897.799516000014</v>
      </c>
    </row>
    <row r="22" spans="1:6">
      <c r="A22" s="9"/>
      <c r="B22" s="4"/>
      <c r="C22" s="3"/>
      <c r="D22" s="10"/>
      <c r="E22" s="6"/>
      <c r="F22" s="6">
        <f>F21+F20</f>
        <v>372996.68571600009</v>
      </c>
    </row>
    <row r="23" spans="1:6" ht="30">
      <c r="A23" s="9"/>
      <c r="B23" s="4"/>
      <c r="C23" s="3"/>
      <c r="D23" s="10"/>
      <c r="E23" s="6" t="s">
        <v>13</v>
      </c>
      <c r="F23" s="6">
        <f>F22*1/100</f>
        <v>3729.9668571600009</v>
      </c>
    </row>
    <row r="24" spans="1:6">
      <c r="A24" s="9"/>
      <c r="B24" s="4"/>
      <c r="C24" s="3"/>
      <c r="D24" s="10"/>
      <c r="E24" s="6" t="s">
        <v>11</v>
      </c>
      <c r="F24" s="6">
        <f>F23+F22</f>
        <v>376726.65257316007</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4"/>
  <sheetViews>
    <sheetView topLeftCell="A20" workbookViewId="0">
      <selection activeCell="E39" sqref="E39"/>
    </sheetView>
  </sheetViews>
  <sheetFormatPr defaultRowHeight="15"/>
  <cols>
    <col min="1" max="1" width="9.140625" style="11"/>
    <col min="2" max="2" width="42.28515625" style="12" customWidth="1"/>
    <col min="3" max="3" width="11.5703125" style="7" bestFit="1" customWidth="1"/>
    <col min="4" max="4" width="9.140625" style="13"/>
    <col min="5" max="5" width="9.140625" style="7"/>
    <col min="6" max="6" width="19.42578125" style="14" customWidth="1"/>
    <col min="7" max="16384" width="9.140625" style="7"/>
  </cols>
  <sheetData>
    <row r="1" spans="1:6" ht="18.75">
      <c r="A1" s="38" t="s">
        <v>0</v>
      </c>
      <c r="B1" s="38"/>
      <c r="C1" s="38"/>
      <c r="D1" s="38"/>
      <c r="E1" s="38"/>
      <c r="F1" s="38"/>
    </row>
    <row r="2" spans="1:6" ht="18.75">
      <c r="A2" s="38" t="s">
        <v>1</v>
      </c>
      <c r="B2" s="38"/>
      <c r="C2" s="38"/>
      <c r="D2" s="38"/>
      <c r="E2" s="38"/>
      <c r="F2" s="38"/>
    </row>
    <row r="3" spans="1:6" ht="57.75" customHeight="1">
      <c r="A3" s="39" t="s">
        <v>95</v>
      </c>
      <c r="B3" s="39"/>
      <c r="C3" s="39"/>
      <c r="D3" s="39"/>
      <c r="E3" s="39"/>
      <c r="F3" s="39"/>
    </row>
    <row r="4" spans="1:6">
      <c r="A4" s="8" t="s">
        <v>15</v>
      </c>
      <c r="B4" s="8" t="s">
        <v>16</v>
      </c>
      <c r="C4" s="8" t="s">
        <v>17</v>
      </c>
      <c r="D4" s="8" t="s">
        <v>6</v>
      </c>
      <c r="E4" s="8" t="s">
        <v>7</v>
      </c>
      <c r="F4" s="8" t="s">
        <v>8</v>
      </c>
    </row>
    <row r="5" spans="1:6">
      <c r="A5" s="6" t="s">
        <v>90</v>
      </c>
      <c r="B5" s="6" t="s">
        <v>91</v>
      </c>
      <c r="C5" s="6">
        <v>20.73</v>
      </c>
      <c r="D5" s="6" t="s">
        <v>20</v>
      </c>
      <c r="E5" s="6">
        <v>955.89</v>
      </c>
      <c r="F5" s="6">
        <f>C5*E5</f>
        <v>19815.599699999999</v>
      </c>
    </row>
    <row r="6" spans="1:6" ht="165">
      <c r="A6" s="6" t="s">
        <v>92</v>
      </c>
      <c r="B6" s="6" t="s">
        <v>19</v>
      </c>
      <c r="C6" s="6">
        <v>75.62</v>
      </c>
      <c r="D6" s="6" t="str">
        <f>[5]Estimate!H10</f>
        <v>m3</v>
      </c>
      <c r="E6" s="6">
        <v>151.82</v>
      </c>
      <c r="F6" s="6">
        <f>C6*E6</f>
        <v>11480.6284</v>
      </c>
    </row>
    <row r="7" spans="1:6" ht="120">
      <c r="A7" s="4" t="s">
        <v>93</v>
      </c>
      <c r="B7" s="15" t="s">
        <v>74</v>
      </c>
      <c r="C7" s="16">
        <v>7.08</v>
      </c>
      <c r="D7" s="16" t="s">
        <v>75</v>
      </c>
      <c r="E7" s="16">
        <v>589.51</v>
      </c>
      <c r="F7" s="16">
        <f t="shared" ref="F7" si="0">PRODUCT(C7,E7)</f>
        <v>4173.7308000000003</v>
      </c>
    </row>
    <row r="8" spans="1:6" ht="90">
      <c r="A8" s="4" t="s">
        <v>47</v>
      </c>
      <c r="B8" s="4" t="s">
        <v>48</v>
      </c>
      <c r="C8" s="4">
        <v>11.8</v>
      </c>
      <c r="D8" s="4" t="s">
        <v>20</v>
      </c>
      <c r="E8" s="4">
        <v>1756.4</v>
      </c>
      <c r="F8" s="6">
        <f t="shared" ref="F8:F19" si="1">C8*E8</f>
        <v>20725.520000000004</v>
      </c>
    </row>
    <row r="9" spans="1:6" ht="135">
      <c r="A9" s="4" t="s">
        <v>49</v>
      </c>
      <c r="B9" s="4" t="s">
        <v>50</v>
      </c>
      <c r="C9" s="4">
        <v>26.34</v>
      </c>
      <c r="D9" s="4" t="s">
        <v>20</v>
      </c>
      <c r="E9" s="4">
        <v>6082.45</v>
      </c>
      <c r="F9" s="6">
        <f t="shared" si="1"/>
        <v>160211.73300000001</v>
      </c>
    </row>
    <row r="10" spans="1:6" ht="105">
      <c r="A10" s="4" t="s">
        <v>51</v>
      </c>
      <c r="B10" s="4" t="s">
        <v>52</v>
      </c>
      <c r="C10" s="4">
        <v>14.16</v>
      </c>
      <c r="D10" s="4" t="s">
        <v>20</v>
      </c>
      <c r="E10" s="4">
        <v>6308.87</v>
      </c>
      <c r="F10" s="6">
        <f t="shared" si="1"/>
        <v>89333.599199999997</v>
      </c>
    </row>
    <row r="11" spans="1:6" ht="150">
      <c r="A11" s="4" t="s">
        <v>94</v>
      </c>
      <c r="B11" s="4" t="s">
        <v>80</v>
      </c>
      <c r="C11" s="6">
        <f>F11/E11</f>
        <v>1.0620000091221142</v>
      </c>
      <c r="D11" s="4" t="s">
        <v>54</v>
      </c>
      <c r="E11" s="4">
        <v>83314.02</v>
      </c>
      <c r="F11" s="6">
        <v>88479.49</v>
      </c>
    </row>
    <row r="12" spans="1:6" ht="45">
      <c r="A12" s="4" t="s">
        <v>55</v>
      </c>
      <c r="B12" s="4" t="s">
        <v>82</v>
      </c>
      <c r="C12" s="20">
        <f>F12/E12</f>
        <v>2.4780000472614319</v>
      </c>
      <c r="D12" s="4" t="s">
        <v>54</v>
      </c>
      <c r="E12" s="4">
        <v>82096.539999999994</v>
      </c>
      <c r="F12" s="6">
        <v>203435.23</v>
      </c>
    </row>
    <row r="13" spans="1:6" ht="60">
      <c r="A13" s="4" t="s">
        <v>57</v>
      </c>
      <c r="B13" s="4" t="s">
        <v>58</v>
      </c>
      <c r="C13" s="4">
        <v>315.99</v>
      </c>
      <c r="D13" s="4" t="s">
        <v>59</v>
      </c>
      <c r="E13" s="4">
        <v>194.5</v>
      </c>
      <c r="F13" s="6">
        <f t="shared" si="1"/>
        <v>61460.055</v>
      </c>
    </row>
    <row r="14" spans="1:6">
      <c r="A14" s="4">
        <v>10</v>
      </c>
      <c r="B14" s="4" t="s">
        <v>30</v>
      </c>
      <c r="C14" s="4"/>
      <c r="D14" s="4"/>
      <c r="E14" s="4"/>
      <c r="F14" s="6"/>
    </row>
    <row r="15" spans="1:6">
      <c r="A15" s="4" t="s">
        <v>60</v>
      </c>
      <c r="B15" s="3" t="s">
        <v>84</v>
      </c>
      <c r="C15" s="17">
        <v>17.41</v>
      </c>
      <c r="D15" s="17" t="s">
        <v>75</v>
      </c>
      <c r="E15" s="16">
        <v>744.66</v>
      </c>
      <c r="F15" s="6">
        <f t="shared" si="1"/>
        <v>12964.5306</v>
      </c>
    </row>
    <row r="16" spans="1:6">
      <c r="A16" s="4" t="s">
        <v>63</v>
      </c>
      <c r="B16" s="3" t="s">
        <v>85</v>
      </c>
      <c r="C16" s="17">
        <v>7.08</v>
      </c>
      <c r="D16" s="17" t="s">
        <v>75</v>
      </c>
      <c r="E16" s="16">
        <v>387.54</v>
      </c>
      <c r="F16" s="6">
        <f t="shared" si="1"/>
        <v>2743.7832000000003</v>
      </c>
    </row>
    <row r="17" spans="1:6">
      <c r="A17" s="4" t="s">
        <v>65</v>
      </c>
      <c r="B17" s="16" t="s">
        <v>86</v>
      </c>
      <c r="C17" s="17">
        <v>34.83</v>
      </c>
      <c r="D17" s="17" t="s">
        <v>75</v>
      </c>
      <c r="E17" s="16">
        <v>342.9</v>
      </c>
      <c r="F17" s="6">
        <f t="shared" si="1"/>
        <v>11943.206999999999</v>
      </c>
    </row>
    <row r="18" spans="1:6">
      <c r="A18" s="4" t="s">
        <v>67</v>
      </c>
      <c r="B18" s="16" t="s">
        <v>87</v>
      </c>
      <c r="C18" s="18">
        <v>11.8</v>
      </c>
      <c r="D18" s="17" t="s">
        <v>75</v>
      </c>
      <c r="E18" s="16">
        <v>570.94000000000005</v>
      </c>
      <c r="F18" s="6">
        <f t="shared" si="1"/>
        <v>6737.0920000000015</v>
      </c>
    </row>
    <row r="19" spans="1:6">
      <c r="A19" s="4" t="s">
        <v>69</v>
      </c>
      <c r="B19" s="19" t="s">
        <v>88</v>
      </c>
      <c r="C19" s="17">
        <v>75.62</v>
      </c>
      <c r="D19" s="17" t="s">
        <v>75</v>
      </c>
      <c r="E19" s="19">
        <v>117.54</v>
      </c>
      <c r="F19" s="6">
        <f t="shared" si="1"/>
        <v>8888.3748000000014</v>
      </c>
    </row>
    <row r="20" spans="1:6">
      <c r="A20" s="9"/>
      <c r="B20" s="4"/>
      <c r="C20" s="3"/>
      <c r="D20" s="10"/>
      <c r="E20" s="3" t="s">
        <v>11</v>
      </c>
      <c r="F20" s="16">
        <f>SUM(F5:F19)</f>
        <v>702392.57370000007</v>
      </c>
    </row>
    <row r="21" spans="1:6" ht="30">
      <c r="A21" s="9"/>
      <c r="B21" s="4"/>
      <c r="C21" s="3"/>
      <c r="D21" s="10"/>
      <c r="E21" s="6" t="s">
        <v>12</v>
      </c>
      <c r="F21" s="6">
        <f>F20*18/100</f>
        <v>126430.663266</v>
      </c>
    </row>
    <row r="22" spans="1:6">
      <c r="A22" s="9"/>
      <c r="B22" s="4"/>
      <c r="C22" s="3"/>
      <c r="D22" s="10"/>
      <c r="E22" s="6"/>
      <c r="F22" s="6">
        <f>F21+F20</f>
        <v>828823.23696600005</v>
      </c>
    </row>
    <row r="23" spans="1:6" ht="30">
      <c r="A23" s="9"/>
      <c r="B23" s="4"/>
      <c r="C23" s="3"/>
      <c r="D23" s="10"/>
      <c r="E23" s="6" t="s">
        <v>13</v>
      </c>
      <c r="F23" s="6">
        <f>F22*1/100</f>
        <v>8288.2323696599997</v>
      </c>
    </row>
    <row r="24" spans="1:6">
      <c r="A24" s="9"/>
      <c r="B24" s="4"/>
      <c r="C24" s="3"/>
      <c r="D24" s="10"/>
      <c r="E24" s="6" t="s">
        <v>11</v>
      </c>
      <c r="F24" s="6">
        <f>F23+F22</f>
        <v>837111.46933566011</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11"/>
    <col min="2" max="2" width="45.28515625" style="12" customWidth="1"/>
    <col min="3" max="3" width="9.28515625" style="7" customWidth="1"/>
    <col min="4" max="4" width="9.140625" style="13"/>
    <col min="5" max="5" width="9.7109375" style="7" bestFit="1" customWidth="1"/>
    <col min="6" max="6" width="16.42578125" style="14" customWidth="1"/>
    <col min="7" max="16384" width="9.140625" style="7"/>
  </cols>
  <sheetData>
    <row r="1" spans="1:6" ht="18.75">
      <c r="A1" s="38" t="s">
        <v>0</v>
      </c>
      <c r="B1" s="38"/>
      <c r="C1" s="38"/>
      <c r="D1" s="38"/>
      <c r="E1" s="38"/>
      <c r="F1" s="38"/>
    </row>
    <row r="2" spans="1:6" ht="18.75">
      <c r="A2" s="38" t="s">
        <v>1</v>
      </c>
      <c r="B2" s="38"/>
      <c r="C2" s="38"/>
      <c r="D2" s="38"/>
      <c r="E2" s="38"/>
      <c r="F2" s="38"/>
    </row>
    <row r="3" spans="1:6" ht="62.25" customHeight="1">
      <c r="A3" s="39" t="s">
        <v>96</v>
      </c>
      <c r="B3" s="39"/>
      <c r="C3" s="39"/>
      <c r="D3" s="39"/>
      <c r="E3" s="39"/>
      <c r="F3" s="39"/>
    </row>
    <row r="4" spans="1:6">
      <c r="A4" s="8" t="s">
        <v>15</v>
      </c>
      <c r="B4" s="8" t="s">
        <v>16</v>
      </c>
      <c r="C4" s="8" t="s">
        <v>17</v>
      </c>
      <c r="D4" s="8" t="s">
        <v>6</v>
      </c>
      <c r="E4" s="8" t="s">
        <v>7</v>
      </c>
      <c r="F4" s="8" t="s">
        <v>8</v>
      </c>
    </row>
    <row r="5" spans="1:6" ht="135">
      <c r="A5" s="4" t="s">
        <v>97</v>
      </c>
      <c r="B5" s="4" t="s">
        <v>98</v>
      </c>
      <c r="C5" s="4">
        <v>7.08</v>
      </c>
      <c r="D5" s="4" t="s">
        <v>99</v>
      </c>
      <c r="E5" s="4">
        <v>6308.87</v>
      </c>
      <c r="F5" s="4">
        <f t="shared" ref="F5:F11" si="0">ROUND(C5*E5,2)</f>
        <v>44666.8</v>
      </c>
    </row>
    <row r="6" spans="1:6" ht="75">
      <c r="A6" s="4" t="s">
        <v>100</v>
      </c>
      <c r="B6" s="4" t="s">
        <v>101</v>
      </c>
      <c r="C6" s="4">
        <v>0.21</v>
      </c>
      <c r="D6" s="4" t="s">
        <v>54</v>
      </c>
      <c r="E6" s="4">
        <v>83314.02</v>
      </c>
      <c r="F6" s="4">
        <f t="shared" si="0"/>
        <v>17495.939999999999</v>
      </c>
    </row>
    <row r="7" spans="1:6" ht="75">
      <c r="A7" s="4" t="s">
        <v>102</v>
      </c>
      <c r="B7" s="4" t="s">
        <v>101</v>
      </c>
      <c r="C7" s="6">
        <v>0.48299999999999998</v>
      </c>
      <c r="D7" s="4" t="s">
        <v>54</v>
      </c>
      <c r="E7" s="4">
        <v>82096.539999999994</v>
      </c>
      <c r="F7" s="4">
        <f t="shared" si="0"/>
        <v>39652.629999999997</v>
      </c>
    </row>
    <row r="8" spans="1:6" ht="60">
      <c r="A8" s="4" t="s">
        <v>103</v>
      </c>
      <c r="B8" s="4" t="s">
        <v>104</v>
      </c>
      <c r="C8" s="4">
        <v>18.59</v>
      </c>
      <c r="D8" s="4" t="s">
        <v>105</v>
      </c>
      <c r="E8" s="4">
        <v>194.5</v>
      </c>
      <c r="F8" s="4">
        <f t="shared" si="0"/>
        <v>3615.76</v>
      </c>
    </row>
    <row r="9" spans="1:6">
      <c r="A9" s="4">
        <v>5</v>
      </c>
      <c r="B9" s="4" t="s">
        <v>30</v>
      </c>
      <c r="C9" s="4"/>
      <c r="D9" s="4"/>
      <c r="E9" s="4"/>
      <c r="F9" s="4"/>
    </row>
    <row r="10" spans="1:6">
      <c r="A10" s="4" t="s">
        <v>31</v>
      </c>
      <c r="B10" s="3" t="s">
        <v>84</v>
      </c>
      <c r="C10" s="17">
        <v>3.04</v>
      </c>
      <c r="D10" s="17" t="s">
        <v>75</v>
      </c>
      <c r="E10" s="16">
        <v>744.66</v>
      </c>
      <c r="F10" s="4">
        <f t="shared" si="0"/>
        <v>2263.77</v>
      </c>
    </row>
    <row r="11" spans="1:6">
      <c r="A11" s="4" t="s">
        <v>34</v>
      </c>
      <c r="B11" s="16" t="s">
        <v>86</v>
      </c>
      <c r="C11" s="17">
        <v>6.09</v>
      </c>
      <c r="D11" s="17" t="s">
        <v>75</v>
      </c>
      <c r="E11" s="16">
        <v>342.9</v>
      </c>
      <c r="F11" s="4">
        <f t="shared" si="0"/>
        <v>2088.2600000000002</v>
      </c>
    </row>
    <row r="12" spans="1:6" customFormat="1">
      <c r="A12" s="21"/>
      <c r="B12" s="21"/>
      <c r="C12" s="42" t="s">
        <v>11</v>
      </c>
      <c r="D12" s="42"/>
      <c r="E12" s="43"/>
      <c r="F12" s="16">
        <f>SUM(F5:F11)</f>
        <v>109783.15999999999</v>
      </c>
    </row>
    <row r="13" spans="1:6" customFormat="1">
      <c r="A13" s="21"/>
      <c r="B13" s="21"/>
      <c r="C13" s="42" t="s">
        <v>106</v>
      </c>
      <c r="D13" s="42"/>
      <c r="E13" s="43"/>
      <c r="F13" s="16">
        <f>F12*18%</f>
        <v>19760.968799999999</v>
      </c>
    </row>
    <row r="14" spans="1:6" customFormat="1">
      <c r="A14" s="21"/>
      <c r="B14" s="21"/>
      <c r="C14" s="22"/>
      <c r="D14" s="22"/>
      <c r="E14" s="23" t="s">
        <v>11</v>
      </c>
      <c r="F14" s="16">
        <f>F12+F13</f>
        <v>129544.12879999999</v>
      </c>
    </row>
    <row r="15" spans="1:6" customFormat="1">
      <c r="A15" s="21"/>
      <c r="B15" s="21"/>
      <c r="C15" s="42" t="s">
        <v>107</v>
      </c>
      <c r="D15" s="42"/>
      <c r="E15" s="43"/>
      <c r="F15" s="16">
        <f>PRODUCT(F14,0.01)</f>
        <v>1295.441288</v>
      </c>
    </row>
    <row r="16" spans="1:6" customFormat="1">
      <c r="A16" s="21"/>
      <c r="B16" s="21"/>
      <c r="C16" s="42" t="s">
        <v>11</v>
      </c>
      <c r="D16" s="42"/>
      <c r="E16" s="43"/>
      <c r="F16" s="16">
        <f>F14+F15</f>
        <v>130839.57008799999</v>
      </c>
    </row>
  </sheetData>
  <mergeCells count="7">
    <mergeCell ref="C16:E16"/>
    <mergeCell ref="A1:F1"/>
    <mergeCell ref="A2:F2"/>
    <mergeCell ref="A3:F3"/>
    <mergeCell ref="C12:E12"/>
    <mergeCell ref="C13:E13"/>
    <mergeCell ref="C15:E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Sheet1</vt:lpstr>
      <vt:lpstr>Sheet2</vt:lpstr>
      <vt:lpstr>Sheet3</vt:lpstr>
      <vt:lpstr>Sheet4</vt:lpstr>
      <vt:lpstr>Sheet05</vt:lpstr>
      <vt:lpstr>Sheet6</vt:lpstr>
      <vt:lpstr>Sheet7</vt:lpstr>
      <vt:lpstr>Sheet8</vt:lpstr>
      <vt:lpstr>Sheet9</vt:lpstr>
      <vt:lpstr>Sheet10</vt:lpstr>
      <vt:lpstr>Sheet11</vt:lpstr>
      <vt:lpstr>Sheet12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2023-04-18T07:29:26Z</dcterms:created>
  <dcterms:modified xsi:type="dcterms:W3CDTF">2023-04-19T07:08:23Z</dcterms:modified>
</cp:coreProperties>
</file>