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activeTab="52"/>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 name="Sheet40" sheetId="40" r:id="rId40"/>
    <sheet name="Sheet41" sheetId="41" r:id="rId41"/>
    <sheet name="Sheet42" sheetId="42" r:id="rId42"/>
    <sheet name="Sheet43" sheetId="43" r:id="rId43"/>
    <sheet name="Sheet44" sheetId="44" r:id="rId44"/>
    <sheet name="Sheet45" sheetId="45" r:id="rId45"/>
    <sheet name="Sheet46" sheetId="46" r:id="rId46"/>
    <sheet name="Sheet47" sheetId="47" r:id="rId47"/>
    <sheet name="Sheet48" sheetId="48" r:id="rId48"/>
    <sheet name="Sheet49" sheetId="49" r:id="rId49"/>
    <sheet name="Sheet50" sheetId="50" r:id="rId50"/>
    <sheet name="Sheet51" sheetId="51" r:id="rId51"/>
    <sheet name="Sheet52" sheetId="52" r:id="rId52"/>
    <sheet name="Sheet53" sheetId="53" r:id="rId53"/>
  </sheets>
  <externalReferences>
    <externalReference r:id="rId54"/>
    <externalReference r:id="rId55"/>
  </externalReferences>
  <calcPr calcId="124519"/>
</workbook>
</file>

<file path=xl/calcChain.xml><?xml version="1.0" encoding="utf-8"?>
<calcChain xmlns="http://schemas.openxmlformats.org/spreadsheetml/2006/main">
  <c r="F6" i="21"/>
  <c r="F7"/>
  <c r="F8"/>
  <c r="F9"/>
  <c r="F10"/>
  <c r="F11"/>
  <c r="F12"/>
  <c r="F13"/>
  <c r="F14"/>
  <c r="F15"/>
  <c r="F16"/>
  <c r="F17"/>
  <c r="F5"/>
  <c r="F18" l="1"/>
  <c r="F14" i="38"/>
  <c r="F13"/>
  <c r="F12"/>
  <c r="F11"/>
  <c r="F10"/>
  <c r="F8"/>
  <c r="F7"/>
  <c r="F6"/>
  <c r="F5"/>
  <c r="F15" s="1"/>
  <c r="F19" i="24" l="1"/>
  <c r="F18"/>
  <c r="F17"/>
  <c r="F16"/>
  <c r="F15"/>
  <c r="F13"/>
  <c r="F12"/>
  <c r="F11"/>
  <c r="F10"/>
  <c r="F9"/>
  <c r="F8"/>
  <c r="F7"/>
  <c r="F6"/>
  <c r="F5"/>
  <c r="F20" s="1"/>
  <c r="F18" i="25"/>
  <c r="F17"/>
  <c r="F16"/>
  <c r="F15"/>
  <c r="F14"/>
  <c r="F12"/>
  <c r="F11"/>
  <c r="F10"/>
  <c r="F9"/>
  <c r="F8"/>
  <c r="F7"/>
  <c r="F6"/>
  <c r="F19" s="1"/>
  <c r="F5"/>
  <c r="F18" i="31"/>
  <c r="F17"/>
  <c r="F16"/>
  <c r="F15"/>
  <c r="F14"/>
  <c r="F12"/>
  <c r="F11"/>
  <c r="F10"/>
  <c r="F9"/>
  <c r="F8"/>
  <c r="F7"/>
  <c r="F6"/>
  <c r="F19" s="1"/>
  <c r="F5"/>
  <c r="F13" i="30"/>
  <c r="F12"/>
  <c r="F11"/>
  <c r="F10"/>
  <c r="F8"/>
  <c r="F7"/>
  <c r="F6"/>
  <c r="F5"/>
  <c r="F14" s="1"/>
  <c r="F12" i="29"/>
  <c r="F11"/>
  <c r="F10"/>
  <c r="F9"/>
  <c r="F7"/>
  <c r="F6"/>
  <c r="F5"/>
  <c r="F18" i="28"/>
  <c r="F17"/>
  <c r="F16"/>
  <c r="F15"/>
  <c r="F14"/>
  <c r="F12"/>
  <c r="F11"/>
  <c r="F10"/>
  <c r="F9"/>
  <c r="F8"/>
  <c r="F7"/>
  <c r="F6"/>
  <c r="F19" s="1"/>
  <c r="F5"/>
  <c r="F11" i="26"/>
  <c r="F10"/>
  <c r="F9"/>
  <c r="F7"/>
  <c r="F12" s="1"/>
  <c r="F6"/>
  <c r="F5"/>
  <c r="F15" i="40"/>
  <c r="F14"/>
  <c r="F13"/>
  <c r="F12"/>
  <c r="F11"/>
  <c r="F9"/>
  <c r="F8"/>
  <c r="F7"/>
  <c r="F16" s="1"/>
  <c r="F6"/>
  <c r="F5"/>
  <c r="F13" i="29" l="1"/>
  <c r="F20" i="32" l="1"/>
  <c r="F19"/>
  <c r="F18"/>
  <c r="F17"/>
  <c r="F16"/>
  <c r="F14"/>
  <c r="F13"/>
  <c r="F12"/>
  <c r="F11"/>
  <c r="F10"/>
  <c r="F9"/>
  <c r="F8"/>
  <c r="F7"/>
  <c r="F6"/>
  <c r="F5"/>
  <c r="F21" s="1"/>
  <c r="F19" i="27"/>
  <c r="F18"/>
  <c r="F17"/>
  <c r="F16"/>
  <c r="F15"/>
  <c r="F13"/>
  <c r="F12"/>
  <c r="F11"/>
  <c r="F10"/>
  <c r="F9"/>
  <c r="F8"/>
  <c r="F7"/>
  <c r="F6"/>
  <c r="F5"/>
  <c r="F20" s="1"/>
  <c r="I9" i="20" l="1"/>
  <c r="I8"/>
  <c r="I7"/>
  <c r="I6"/>
  <c r="I5"/>
  <c r="I10" s="1"/>
  <c r="F5" i="42" l="1"/>
  <c r="F6"/>
  <c r="F7"/>
  <c r="F8"/>
  <c r="F9"/>
  <c r="F10"/>
  <c r="F11"/>
  <c r="F12"/>
  <c r="F13"/>
  <c r="F14"/>
  <c r="F15"/>
  <c r="F16"/>
  <c r="F17"/>
  <c r="F18"/>
  <c r="F19"/>
  <c r="F20"/>
  <c r="I15" i="4"/>
  <c r="I14"/>
  <c r="I13"/>
  <c r="I12"/>
  <c r="I11"/>
  <c r="I10"/>
  <c r="I9"/>
  <c r="I8"/>
  <c r="I7"/>
  <c r="I6"/>
  <c r="I5"/>
  <c r="I16" s="1"/>
  <c r="F15" i="46"/>
  <c r="F14"/>
  <c r="F13"/>
  <c r="F12"/>
  <c r="F11"/>
  <c r="F10"/>
  <c r="F9"/>
  <c r="F8"/>
  <c r="F7"/>
  <c r="F6"/>
  <c r="F5"/>
  <c r="F16" s="1"/>
  <c r="I18" i="2"/>
  <c r="I17"/>
  <c r="I16"/>
  <c r="I15"/>
  <c r="I14"/>
  <c r="I13"/>
  <c r="I12"/>
  <c r="I11"/>
  <c r="I10"/>
  <c r="I9"/>
  <c r="I8"/>
  <c r="I7"/>
  <c r="I19" s="1"/>
  <c r="I6"/>
  <c r="I5"/>
  <c r="H15" i="47"/>
  <c r="H14"/>
  <c r="H13"/>
  <c r="H12"/>
  <c r="H11"/>
  <c r="H10"/>
  <c r="H9"/>
  <c r="H8"/>
  <c r="H7"/>
  <c r="H6"/>
  <c r="H16" s="1"/>
  <c r="H5"/>
  <c r="J77" i="17"/>
  <c r="G77"/>
  <c r="G76"/>
  <c r="J76" s="1"/>
  <c r="J75"/>
  <c r="G75"/>
  <c r="G74"/>
  <c r="J74" s="1"/>
  <c r="J73"/>
  <c r="G73"/>
  <c r="J71"/>
  <c r="G59"/>
  <c r="G60" s="1"/>
  <c r="G61" s="1"/>
  <c r="J61" s="1"/>
  <c r="G54"/>
  <c r="G56" s="1"/>
  <c r="G57" s="1"/>
  <c r="J57" s="1"/>
  <c r="G50"/>
  <c r="G49"/>
  <c r="G51" s="1"/>
  <c r="G52" s="1"/>
  <c r="J52" s="1"/>
  <c r="G45"/>
  <c r="G46" s="1"/>
  <c r="G47" s="1"/>
  <c r="J47" s="1"/>
  <c r="F45"/>
  <c r="G41"/>
  <c r="E41"/>
  <c r="D41"/>
  <c r="G40"/>
  <c r="G42" s="1"/>
  <c r="J36"/>
  <c r="G36"/>
  <c r="G35"/>
  <c r="G34"/>
  <c r="G37" s="1"/>
  <c r="G38" s="1"/>
  <c r="J38" s="1"/>
  <c r="F29"/>
  <c r="G29" s="1"/>
  <c r="G28"/>
  <c r="F28"/>
  <c r="F27"/>
  <c r="G27" s="1"/>
  <c r="G31" s="1"/>
  <c r="G32" s="1"/>
  <c r="J32" s="1"/>
  <c r="G23"/>
  <c r="F23"/>
  <c r="F22"/>
  <c r="G22" s="1"/>
  <c r="G24" s="1"/>
  <c r="G25" s="1"/>
  <c r="J25" s="1"/>
  <c r="F18"/>
  <c r="G18" s="1"/>
  <c r="G17"/>
  <c r="G13"/>
  <c r="G14" s="1"/>
  <c r="J14" s="1"/>
  <c r="G12"/>
  <c r="J8"/>
  <c r="G8"/>
  <c r="G7"/>
  <c r="G6"/>
  <c r="G9" s="1"/>
  <c r="G10" s="1"/>
  <c r="J10" s="1"/>
  <c r="F20" i="1"/>
  <c r="F19"/>
  <c r="F18"/>
  <c r="F17"/>
  <c r="F16"/>
  <c r="F15"/>
  <c r="F14"/>
  <c r="F13"/>
  <c r="F12"/>
  <c r="F11"/>
  <c r="F10"/>
  <c r="F9"/>
  <c r="F8"/>
  <c r="F7"/>
  <c r="F6"/>
  <c r="F5"/>
  <c r="F21" s="1"/>
  <c r="G67" i="17" l="1"/>
  <c r="G68" s="1"/>
  <c r="G69" s="1"/>
  <c r="J69" s="1"/>
  <c r="G63"/>
  <c r="G64" s="1"/>
  <c r="G65" s="1"/>
  <c r="J65" s="1"/>
  <c r="G43"/>
  <c r="J43" s="1"/>
  <c r="G19"/>
  <c r="G20" s="1"/>
  <c r="J20" s="1"/>
  <c r="J78" s="1"/>
  <c r="I16" i="10" l="1"/>
  <c r="I15"/>
  <c r="I14"/>
  <c r="I13"/>
  <c r="I12"/>
  <c r="I11"/>
  <c r="I10"/>
  <c r="I9"/>
  <c r="I8"/>
  <c r="I7"/>
  <c r="I6"/>
  <c r="I5"/>
  <c r="I17" s="1"/>
  <c r="F18" i="45" l="1"/>
  <c r="F17"/>
  <c r="F16"/>
  <c r="F15"/>
  <c r="F14"/>
  <c r="F13"/>
  <c r="F12"/>
  <c r="F11"/>
  <c r="F10"/>
  <c r="F9"/>
  <c r="F8"/>
  <c r="F7"/>
  <c r="F6"/>
  <c r="F5"/>
  <c r="F19" s="1"/>
  <c r="J147" i="19"/>
  <c r="J144"/>
  <c r="J143"/>
  <c r="J142"/>
  <c r="J141"/>
  <c r="J140"/>
  <c r="J139"/>
  <c r="B138"/>
  <c r="G136"/>
  <c r="G138" s="1"/>
  <c r="J138" s="1"/>
  <c r="J134"/>
  <c r="G130"/>
  <c r="J130" s="1"/>
  <c r="G129"/>
  <c r="J129" s="1"/>
  <c r="G127"/>
  <c r="J127" s="1"/>
  <c r="G126"/>
  <c r="G118"/>
  <c r="G117"/>
  <c r="G116"/>
  <c r="G119" s="1"/>
  <c r="G120" s="1"/>
  <c r="G112"/>
  <c r="G111"/>
  <c r="G110"/>
  <c r="G106"/>
  <c r="J106" s="1"/>
  <c r="G105"/>
  <c r="J105" s="1"/>
  <c r="G104"/>
  <c r="J104" s="1"/>
  <c r="G103"/>
  <c r="J103" s="1"/>
  <c r="G102"/>
  <c r="J102" s="1"/>
  <c r="G98"/>
  <c r="G99" s="1"/>
  <c r="G100" s="1"/>
  <c r="J100" s="1"/>
  <c r="G93"/>
  <c r="D96" s="1"/>
  <c r="G96" s="1"/>
  <c r="J96" s="1"/>
  <c r="G89"/>
  <c r="G90" s="1"/>
  <c r="G91" s="1"/>
  <c r="J91" s="1"/>
  <c r="G88"/>
  <c r="G85"/>
  <c r="G86" s="1"/>
  <c r="J86" s="1"/>
  <c r="G77"/>
  <c r="G76"/>
  <c r="G75"/>
  <c r="D75"/>
  <c r="C74"/>
  <c r="G74" s="1"/>
  <c r="G73"/>
  <c r="G61"/>
  <c r="F61"/>
  <c r="D60"/>
  <c r="G60" s="1"/>
  <c r="G62" s="1"/>
  <c r="G63" s="1"/>
  <c r="J63" s="1"/>
  <c r="G55"/>
  <c r="E54"/>
  <c r="D54"/>
  <c r="G50"/>
  <c r="G49"/>
  <c r="G45"/>
  <c r="G46" s="1"/>
  <c r="J46" s="1"/>
  <c r="F41"/>
  <c r="G41" s="1"/>
  <c r="D40"/>
  <c r="G40" s="1"/>
  <c r="G39"/>
  <c r="F39"/>
  <c r="G33"/>
  <c r="D33"/>
  <c r="G28"/>
  <c r="G27"/>
  <c r="G22"/>
  <c r="D21"/>
  <c r="D34" s="1"/>
  <c r="G34" s="1"/>
  <c r="C20"/>
  <c r="C32" s="1"/>
  <c r="G32" s="1"/>
  <c r="G16"/>
  <c r="G15"/>
  <c r="G14"/>
  <c r="G10"/>
  <c r="G9"/>
  <c r="G8"/>
  <c r="J5"/>
  <c r="F18" i="16"/>
  <c r="F17"/>
  <c r="F16"/>
  <c r="F15"/>
  <c r="F14"/>
  <c r="F13"/>
  <c r="F12"/>
  <c r="F11"/>
  <c r="F10"/>
  <c r="F9"/>
  <c r="F8"/>
  <c r="F7"/>
  <c r="F6"/>
  <c r="F5"/>
  <c r="F19" s="1"/>
  <c r="I15" i="15"/>
  <c r="I14"/>
  <c r="I13"/>
  <c r="I12"/>
  <c r="I11"/>
  <c r="I10"/>
  <c r="I9"/>
  <c r="I8"/>
  <c r="I16" s="1"/>
  <c r="I7"/>
  <c r="I6"/>
  <c r="I5"/>
  <c r="G11" i="19" l="1"/>
  <c r="G12" s="1"/>
  <c r="J12" s="1"/>
  <c r="G78"/>
  <c r="G79" s="1"/>
  <c r="G17"/>
  <c r="G18" s="1"/>
  <c r="J18" s="1"/>
  <c r="G51"/>
  <c r="G52" s="1"/>
  <c r="J52" s="1"/>
  <c r="G67"/>
  <c r="G35"/>
  <c r="G36" s="1"/>
  <c r="J36" s="1"/>
  <c r="G54"/>
  <c r="G57" s="1"/>
  <c r="J57" s="1"/>
  <c r="G113"/>
  <c r="G114" s="1"/>
  <c r="J114" s="1"/>
  <c r="J79"/>
  <c r="G82"/>
  <c r="J82" s="1"/>
  <c r="J120"/>
  <c r="J131" s="1"/>
  <c r="G121"/>
  <c r="J121" s="1"/>
  <c r="G20"/>
  <c r="G94"/>
  <c r="J94" s="1"/>
  <c r="J136"/>
  <c r="J145" s="1"/>
  <c r="C26"/>
  <c r="G21"/>
  <c r="G56" l="1"/>
  <c r="G68" s="1"/>
  <c r="C38"/>
  <c r="G38" s="1"/>
  <c r="G42" s="1"/>
  <c r="G26"/>
  <c r="G29" s="1"/>
  <c r="G30" s="1"/>
  <c r="J30" s="1"/>
  <c r="G23"/>
  <c r="G24" s="1"/>
  <c r="J24" s="1"/>
  <c r="G66" l="1"/>
  <c r="G69" s="1"/>
  <c r="G70" s="1"/>
  <c r="G71" s="1"/>
  <c r="J71" s="1"/>
  <c r="G43"/>
  <c r="J43" s="1"/>
  <c r="J107" l="1"/>
  <c r="J146" s="1"/>
  <c r="J148" s="1"/>
  <c r="I20" i="3" l="1"/>
  <c r="I19"/>
  <c r="I18"/>
  <c r="I17"/>
  <c r="I16"/>
  <c r="I15"/>
  <c r="I14"/>
  <c r="I13"/>
  <c r="I12"/>
  <c r="I11"/>
  <c r="I10"/>
  <c r="I9"/>
  <c r="I8"/>
  <c r="I7"/>
  <c r="I6"/>
  <c r="I5"/>
  <c r="I21" s="1"/>
  <c r="F19" i="44" l="1"/>
  <c r="F18"/>
  <c r="F17"/>
  <c r="F16"/>
  <c r="F15"/>
  <c r="F14"/>
  <c r="F13"/>
  <c r="F12"/>
  <c r="F11"/>
  <c r="F10"/>
  <c r="F9"/>
  <c r="F8"/>
  <c r="F20" s="1"/>
  <c r="F7"/>
  <c r="F6"/>
  <c r="F5"/>
  <c r="K15" i="18"/>
  <c r="K14"/>
  <c r="K13"/>
  <c r="K12"/>
  <c r="K11"/>
  <c r="J10"/>
  <c r="K10" s="1"/>
  <c r="H10"/>
  <c r="F10"/>
  <c r="K9"/>
  <c r="K8"/>
  <c r="K7"/>
  <c r="K16" s="1"/>
  <c r="K6"/>
  <c r="K5"/>
  <c r="I14" i="53" l="1"/>
  <c r="I13"/>
  <c r="I12"/>
  <c r="I11"/>
  <c r="I10"/>
  <c r="I9"/>
  <c r="I8"/>
  <c r="I7"/>
  <c r="I6"/>
  <c r="I5"/>
  <c r="I15" s="1"/>
  <c r="I14" i="52"/>
  <c r="I13"/>
  <c r="I12"/>
  <c r="I11"/>
  <c r="I10"/>
  <c r="I9"/>
  <c r="I8"/>
  <c r="I7"/>
  <c r="I15" s="1"/>
  <c r="I6"/>
  <c r="I5"/>
  <c r="F15" i="6" l="1"/>
  <c r="F14"/>
  <c r="F13"/>
  <c r="F12"/>
  <c r="F11"/>
  <c r="F10"/>
  <c r="F9"/>
  <c r="F8"/>
  <c r="F7"/>
  <c r="F6"/>
  <c r="F5"/>
  <c r="F16" s="1"/>
  <c r="H17" i="41"/>
  <c r="H16"/>
  <c r="H15"/>
  <c r="H14"/>
  <c r="H13"/>
  <c r="H12"/>
  <c r="H11"/>
  <c r="H10"/>
  <c r="H9"/>
  <c r="H8"/>
  <c r="H7"/>
  <c r="H6"/>
  <c r="H18" s="1"/>
  <c r="H5"/>
  <c r="K15" i="51" l="1"/>
  <c r="K14"/>
  <c r="K13"/>
  <c r="K12"/>
  <c r="K11"/>
  <c r="J10"/>
  <c r="K10" s="1"/>
  <c r="F10"/>
  <c r="K9"/>
  <c r="K8"/>
  <c r="K7"/>
  <c r="K6"/>
  <c r="K5"/>
  <c r="K15" i="50"/>
  <c r="K14"/>
  <c r="K13"/>
  <c r="K12"/>
  <c r="K11"/>
  <c r="J10"/>
  <c r="K10" s="1"/>
  <c r="F10"/>
  <c r="K9"/>
  <c r="K8"/>
  <c r="K7"/>
  <c r="K6"/>
  <c r="K16" s="1"/>
  <c r="K5"/>
  <c r="K16" i="51" l="1"/>
  <c r="F15" i="7" l="1"/>
  <c r="F14"/>
  <c r="F13"/>
  <c r="F12"/>
  <c r="F11"/>
  <c r="F10"/>
  <c r="F9"/>
  <c r="F8"/>
  <c r="F7"/>
  <c r="F6"/>
  <c r="F5"/>
  <c r="F16" s="1"/>
  <c r="H16" i="43"/>
  <c r="H15"/>
  <c r="H14"/>
  <c r="H13"/>
  <c r="H12"/>
  <c r="H11"/>
  <c r="H10"/>
  <c r="H9"/>
  <c r="H8"/>
  <c r="H7"/>
  <c r="H6"/>
  <c r="H5"/>
  <c r="H17" s="1"/>
  <c r="F15" i="5" l="1"/>
  <c r="F14"/>
  <c r="F13"/>
  <c r="F12"/>
  <c r="F11"/>
  <c r="F10"/>
  <c r="F9"/>
  <c r="F8"/>
  <c r="F7"/>
  <c r="F6"/>
  <c r="F5"/>
  <c r="F16" s="1"/>
  <c r="I19" i="39" l="1"/>
  <c r="I18"/>
  <c r="I17"/>
  <c r="I16"/>
  <c r="I15"/>
  <c r="I14"/>
  <c r="I13"/>
  <c r="I12"/>
  <c r="I11"/>
  <c r="I10"/>
  <c r="I9"/>
  <c r="I8"/>
  <c r="I7"/>
  <c r="I6"/>
  <c r="I5"/>
  <c r="I20" s="1"/>
  <c r="H21" i="49" l="1"/>
  <c r="H20"/>
  <c r="H19"/>
  <c r="H18"/>
  <c r="H17"/>
  <c r="H16"/>
  <c r="H15"/>
  <c r="H14"/>
  <c r="F14"/>
  <c r="H13"/>
  <c r="H12"/>
  <c r="F12"/>
  <c r="H11"/>
  <c r="H10"/>
  <c r="H9"/>
  <c r="H8"/>
  <c r="H7"/>
  <c r="H6"/>
  <c r="H5"/>
  <c r="H22" l="1"/>
  <c r="F15" i="12" l="1"/>
  <c r="F14"/>
  <c r="F13"/>
  <c r="F12"/>
  <c r="F11"/>
  <c r="F10"/>
  <c r="F9"/>
  <c r="F8"/>
  <c r="F7"/>
  <c r="F6"/>
  <c r="F5"/>
  <c r="H15" i="48"/>
  <c r="H14"/>
  <c r="H13"/>
  <c r="H12"/>
  <c r="H11"/>
  <c r="H10"/>
  <c r="H9"/>
  <c r="H8"/>
  <c r="H7"/>
  <c r="H6"/>
  <c r="H5"/>
  <c r="H16" s="1"/>
  <c r="F16" i="12" l="1"/>
  <c r="I9" i="14" l="1"/>
  <c r="I8"/>
  <c r="I7"/>
  <c r="I6"/>
  <c r="I10" s="1"/>
  <c r="I5"/>
  <c r="F15" i="33"/>
  <c r="F14"/>
  <c r="F13"/>
  <c r="F12"/>
  <c r="F11"/>
  <c r="F10"/>
  <c r="F9"/>
  <c r="F8"/>
  <c r="F7"/>
  <c r="F6"/>
  <c r="F5"/>
  <c r="F16" s="1"/>
  <c r="F17" i="35"/>
  <c r="F16"/>
  <c r="F15"/>
  <c r="F14"/>
  <c r="F13"/>
  <c r="F12"/>
  <c r="F11"/>
  <c r="F10"/>
  <c r="F9"/>
  <c r="F8"/>
  <c r="F7"/>
  <c r="F6"/>
  <c r="F18" s="1"/>
  <c r="F5"/>
  <c r="F15" i="34"/>
  <c r="F14"/>
  <c r="F13"/>
  <c r="F12"/>
  <c r="F11"/>
  <c r="F10"/>
  <c r="F9"/>
  <c r="F8"/>
  <c r="F7"/>
  <c r="F6"/>
  <c r="F5"/>
  <c r="F16" s="1"/>
  <c r="F20" i="36"/>
  <c r="F19"/>
  <c r="F18"/>
  <c r="F17"/>
  <c r="F16"/>
  <c r="F15"/>
  <c r="F14"/>
  <c r="F13"/>
  <c r="F12"/>
  <c r="F11"/>
  <c r="F10"/>
  <c r="F9"/>
  <c r="F8"/>
  <c r="F7"/>
  <c r="F6"/>
  <c r="F5"/>
  <c r="F21" s="1"/>
  <c r="I9" i="13" l="1"/>
  <c r="I8"/>
  <c r="I7"/>
  <c r="I6"/>
  <c r="I10" s="1"/>
  <c r="I5"/>
  <c r="H18" i="23"/>
  <c r="K18" s="1"/>
  <c r="K17"/>
  <c r="H17"/>
  <c r="H16"/>
  <c r="K16" s="1"/>
  <c r="H15"/>
  <c r="K15" s="1"/>
  <c r="H14"/>
  <c r="K14" s="1"/>
  <c r="K13"/>
  <c r="H13"/>
  <c r="H12"/>
  <c r="K12" s="1"/>
  <c r="H11"/>
  <c r="K11" s="1"/>
  <c r="H10"/>
  <c r="K10" s="1"/>
  <c r="K9"/>
  <c r="H9"/>
  <c r="H8"/>
  <c r="K8" s="1"/>
  <c r="K7"/>
  <c r="H7"/>
  <c r="H6"/>
  <c r="K6" s="1"/>
  <c r="K5"/>
  <c r="H5"/>
  <c r="K19" l="1"/>
  <c r="I18" i="11" l="1"/>
  <c r="I17"/>
  <c r="I16"/>
  <c r="I15"/>
  <c r="I14"/>
  <c r="I13"/>
  <c r="I12"/>
  <c r="I11"/>
  <c r="I10"/>
  <c r="I9"/>
  <c r="I8"/>
  <c r="I7"/>
  <c r="I19" s="1"/>
  <c r="I6"/>
  <c r="I5"/>
  <c r="F14" i="37" l="1"/>
  <c r="F13"/>
  <c r="F12"/>
  <c r="F11"/>
  <c r="F10"/>
  <c r="F9"/>
  <c r="F8"/>
  <c r="F7"/>
  <c r="F6"/>
  <c r="F5"/>
  <c r="F15" s="1"/>
  <c r="F19" i="22" l="1"/>
  <c r="F18"/>
  <c r="F17"/>
  <c r="F16"/>
  <c r="F15"/>
  <c r="F14"/>
  <c r="F13"/>
  <c r="F12"/>
  <c r="F11"/>
  <c r="F10"/>
  <c r="F9"/>
  <c r="F8"/>
  <c r="F7"/>
  <c r="F6"/>
  <c r="F5"/>
  <c r="F20" s="1"/>
  <c r="I17" i="8" l="1"/>
  <c r="I16"/>
  <c r="I15"/>
  <c r="I14"/>
  <c r="I13"/>
  <c r="I12"/>
  <c r="I11"/>
  <c r="I10"/>
  <c r="I9"/>
  <c r="I8"/>
  <c r="I7"/>
  <c r="I6"/>
  <c r="I18" s="1"/>
  <c r="I5"/>
  <c r="F15" i="9"/>
  <c r="F14"/>
  <c r="F13"/>
  <c r="F12"/>
  <c r="F11"/>
  <c r="F10"/>
  <c r="F9"/>
  <c r="F8"/>
  <c r="F7"/>
  <c r="F6"/>
  <c r="F16" s="1"/>
  <c r="F5"/>
</calcChain>
</file>

<file path=xl/sharedStrings.xml><?xml version="1.0" encoding="utf-8"?>
<sst xmlns="http://schemas.openxmlformats.org/spreadsheetml/2006/main" count="2546" uniqueCount="506">
  <si>
    <t>RANCHI MUNICIPAL CORPORATION, RANCHI</t>
  </si>
  <si>
    <t xml:space="preserve">BILL OF QUANTITY </t>
  </si>
  <si>
    <r>
      <t>Name of Work :</t>
    </r>
    <r>
      <rPr>
        <b/>
        <sz val="11"/>
        <color theme="1"/>
        <rFont val="Kruti Dev 010"/>
      </rPr>
      <t xml:space="preserve"> 'kakfUr uxj xjgk Vksyh esa tkWvu ds ?kj ls izzse nqdku rd vkj0 lh0 lh0 ukyh dk fuekZ.k dk;ZA </t>
    </r>
  </si>
  <si>
    <t>SL.NO.</t>
  </si>
  <si>
    <t>ITEMS OF WORK</t>
  </si>
  <si>
    <t>QTY</t>
  </si>
  <si>
    <t>Unit</t>
  </si>
  <si>
    <t>Rate</t>
  </si>
  <si>
    <t>Amount</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</si>
  <si>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</si>
  <si>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</si>
  <si>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</si>
  <si>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2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</si>
  <si>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</si>
  <si>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</si>
  <si>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3
8.6.8</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</si>
  <si>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</si>
  <si>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</si>
  <si>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</si>
  <si>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4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</si>
  <si>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</si>
  <si>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5
5.5.4
+
5.5.5</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</si>
  <si>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</si>
  <si>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</si>
  <si>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</si>
  <si>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 xml:space="preserve"> Local Sand 42 KM </t>
  </si>
  <si>
    <t>Stone Chips  (lead 15 KM)</t>
  </si>
  <si>
    <t>Stone Boulder  (lead 29 KM)</t>
  </si>
  <si>
    <t>Earth ( Lead upto 1 K.M )</t>
  </si>
  <si>
    <t xml:space="preserve">Total </t>
  </si>
  <si>
    <t xml:space="preserve">                                                                                                      Executive Engineer 
                                                                                                         Ranchi Municipal Corporation
                                                                                                         Ranchi</t>
  </si>
  <si>
    <r>
      <t>Name of Work :-</t>
    </r>
    <r>
      <rPr>
        <b/>
        <sz val="11"/>
        <color theme="1"/>
        <rFont val="Kruti Dev 010"/>
      </rPr>
      <t xml:space="preserve">vkn'kZ uxj  dksdj eas bUnj jke dsj ?j ls jke foykl jtd ds ?kj rd vkj0 lh0 lh0 ukyh dk fuekZ.k dk;ZA </t>
    </r>
  </si>
  <si>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</si>
  <si>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4
3.5.5.1</t>
  </si>
  <si>
    <t>Per M3</t>
  </si>
  <si>
    <t>5
5.3.30.1</t>
  </si>
  <si>
    <r>
      <t>Per M</t>
    </r>
    <r>
      <rPr>
        <b/>
        <vertAlign val="superscript"/>
        <sz val="10"/>
        <color theme="1"/>
        <rFont val="Times New Roman"/>
        <family val="1"/>
      </rPr>
      <t>3</t>
    </r>
  </si>
  <si>
    <t>6
5.5.30</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</si>
  <si>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</si>
  <si>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</si>
  <si>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7.
5.5.4
+
5.5.5
(a)</t>
  </si>
  <si>
    <t xml:space="preserve"> Local Sand 13 KM </t>
  </si>
  <si>
    <t>Stone Boulder 29 km</t>
  </si>
  <si>
    <t>Total</t>
  </si>
  <si>
    <t>Qty</t>
  </si>
  <si>
    <t>Labour for cleaning the work site before and after work etc and for head load of Materials</t>
  </si>
  <si>
    <t>Each</t>
  </si>
  <si>
    <t>2.
5.10.2</t>
  </si>
  <si>
    <t xml:space="preserve">Dismemtling of PCC work ---------do-------------as per specification and direction of E/I. </t>
  </si>
  <si>
    <t>3.
5.10.2</t>
  </si>
  <si>
    <t xml:space="preserve">Dismantling RCC work ……. Do……. All complete as per specification  and direction </t>
  </si>
  <si>
    <t>4
5.1.1
+
5.1.2</t>
  </si>
  <si>
    <t>5
5.1.10</t>
  </si>
  <si>
    <t xml:space="preserve">Providing coarse clean sand in filling in foundation trenches or in plinth including ramming and watering in layers not exceeding 50mm thick with all leads and lifts including cost of all materials ,labour, royalty and taxes all complete as per building specification &amp; direction of E/I    </t>
  </si>
  <si>
    <t>6
8.6.8</t>
  </si>
  <si>
    <t>7
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</si>
  <si>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</si>
  <si>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8
5.3.30.1</t>
  </si>
  <si>
    <t>9.
5.5.4
+
5.5.5
(a)</t>
  </si>
  <si>
    <t xml:space="preserve">Providing Tor steel reinforcement of 10mm, 12mm &amp; 10mm dia bars as per approved design and drawing excluding carriage of rods(srtaight or in coils) to work site cutting,bending and binding with annealed wire with cost of wire, removal of rust, placing the rods in position all complete as per building specification and direction of E/I.                                                       </t>
  </si>
  <si>
    <t xml:space="preserve"> Local Sand 49 KM </t>
  </si>
  <si>
    <t>Stone Chips  (lead 22 KM)</t>
  </si>
  <si>
    <t>Stone Boulder 36 km</t>
  </si>
  <si>
    <t xml:space="preserve">                                                                                                        Executive Engineer 
                                                                                                         Ranchi Municipal Corporation
                                                                                                         Ranchi</t>
  </si>
  <si>
    <r>
      <t xml:space="preserve">Name of Work :- </t>
    </r>
    <r>
      <rPr>
        <b/>
        <sz val="11"/>
        <color theme="1"/>
        <rFont val="Kruti Dev 010"/>
      </rPr>
      <t xml:space="preserve">dVgj xksUnk eas okfYedh jtd ds ?kj ls feYVªh ds ?kj rd ,oa v#.k ck.Mksa ds ?kj ls pkikuy ,oa tr# xyh eas iFk dk fuekZ.k dk;ZA </t>
    </r>
  </si>
  <si>
    <t>UNIT</t>
  </si>
  <si>
    <t>RATE</t>
  </si>
  <si>
    <t>AMOUNT</t>
  </si>
  <si>
    <t>4
5.3.2.1</t>
  </si>
  <si>
    <t>Carriage of Materials</t>
  </si>
  <si>
    <t>Local sand 18 KM</t>
  </si>
  <si>
    <t xml:space="preserve"> sand 42 KM</t>
  </si>
  <si>
    <t>Stone Boulder 29 Km</t>
  </si>
  <si>
    <t>Stone Chips  (Lead 15  KM)</t>
  </si>
  <si>
    <t>Total boq amount</t>
  </si>
  <si>
    <t xml:space="preserve">                                                                                                         Ex. Engineer 
                                                                                                         Ranchi Municipal Corporation
                                                                                                         Ranchi</t>
  </si>
  <si>
    <r>
      <t>Name of Work :-</t>
    </r>
    <r>
      <rPr>
        <b/>
        <sz val="11"/>
        <color theme="1"/>
        <rFont val="Kruti Dev 010"/>
      </rPr>
      <t xml:space="preserve">dksdj cktkj nsoh eaMi jskM esa ukyh fuekZ.k dk;ZA </t>
    </r>
    <r>
      <rPr>
        <b/>
        <sz val="11"/>
        <color theme="1"/>
        <rFont val="Times New Roman"/>
        <family val="1"/>
      </rPr>
      <t xml:space="preserve">
</t>
    </r>
  </si>
  <si>
    <t>4.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</si>
  <si>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</si>
  <si>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</si>
  <si>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</si>
  <si>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6.
5.7.2
+
5.7.11</t>
  </si>
  <si>
    <t>Providing 12mm  thick cement Plaster (1:4) including 1.5mm cement Punning ---------------do------------------E/I.</t>
  </si>
  <si>
    <t>Sqm</t>
  </si>
  <si>
    <t>7
5.3.30.1</t>
  </si>
  <si>
    <t>8
5.5.4
+
5.5.5
(a)</t>
  </si>
  <si>
    <t>2
5.1.1
+
5.1.2</t>
  </si>
  <si>
    <t>3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</si>
  <si>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</si>
  <si>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</si>
  <si>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5
5.3.2</t>
  </si>
  <si>
    <t>6.
5.3.2.1</t>
  </si>
  <si>
    <t xml:space="preserve">Providing Precast R.C.C M 200 in normal mix (1:1.5:3) slab in foundation with approved quality of stone chips 20mm to 6mm size graded and clean coarse sand of F.M. 2.5 to 3 including all complete as per specification and direction of E/I                                                 </t>
  </si>
  <si>
    <t>8
5.5.5
(b)</t>
  </si>
  <si>
    <t>Local sand 47 km</t>
  </si>
  <si>
    <t xml:space="preserve">Sand 16 KM </t>
  </si>
  <si>
    <t>Stone Chips &amp; Dust  (lead 20 KM)</t>
  </si>
  <si>
    <t>Stone Boulder 34 km</t>
  </si>
  <si>
    <t xml:space="preserve">                                                                                                        Assistant Engineer 
                                                                                                         Ranchi Municipal Corporation
                                                                                                         Ranchi</t>
  </si>
  <si>
    <r>
      <t>Name of Work :-</t>
    </r>
    <r>
      <rPr>
        <b/>
        <sz val="11"/>
        <color theme="1"/>
        <rFont val="Kruti Dev 010"/>
      </rPr>
      <t xml:space="preserve">eSnku ykyiqj ls lkuq ds ?kj rd ih0 lh0 lh0 iFk dk fuekZ.k dk;ZA </t>
    </r>
    <r>
      <rPr>
        <b/>
        <sz val="11"/>
        <color theme="1"/>
        <rFont val="Times New Roman"/>
        <family val="1"/>
      </rPr>
      <t xml:space="preserve">
</t>
    </r>
  </si>
  <si>
    <t>2
5.3.2.1</t>
  </si>
  <si>
    <r>
      <t>Name of Work :-</t>
    </r>
    <r>
      <rPr>
        <b/>
        <sz val="11"/>
        <color theme="1"/>
        <rFont val="Kruti Dev 010"/>
      </rPr>
      <t xml:space="preserve">f'koiqjh eas vfuy flUgk xyh esa usj'k egrks ds ?jk ls vuqi jatu ds ?kj dh vksj ukyh ,oa lh0 Mh0 dk fuekz.k dk;ZA </t>
    </r>
  </si>
  <si>
    <t>2
5.10.1</t>
  </si>
  <si>
    <t>Dimenteling Pucca drain brick or lime including stacking servicalble material in countable stack within 15mm --------do----------------- as per specification &amp; direction of E/I.</t>
  </si>
  <si>
    <t>cum</t>
  </si>
  <si>
    <t>3
5.10.2</t>
  </si>
  <si>
    <t>Dismantling plain cement or lime work all complete as per specification and direction of E/I</t>
  </si>
  <si>
    <t>4.
5.10.3</t>
  </si>
  <si>
    <t xml:space="preserve">5
5.1.1
+
5.1.2
</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</si>
  <si>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</si>
  <si>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6.
5.1.10</t>
  </si>
  <si>
    <t>7.
8.6.8</t>
  </si>
  <si>
    <t>9
5.3.30.1</t>
  </si>
  <si>
    <t>10
5.5.4
+
5.5.5
(a)</t>
  </si>
  <si>
    <t xml:space="preserve">Sand 49 KM </t>
  </si>
  <si>
    <t>Stobe Boulder (34 K.M)</t>
  </si>
  <si>
    <r>
      <t xml:space="preserve">Name of Work :- </t>
    </r>
    <r>
      <rPr>
        <b/>
        <sz val="11"/>
        <color theme="1"/>
        <rFont val="Kruti Dev 010"/>
      </rPr>
      <t xml:space="preserve">f'koqijh ea vfuy flUgk xyh esa ih0 lh0 lh0 ls uohdj.k ,oa dPpS IkFk dk dkyhdj.k dk;ZA </t>
    </r>
  </si>
  <si>
    <t xml:space="preserve">                                                                                                        Ex.Engineer 
                                                                                                         Ranchi Municipal Corporation
                                                                                                         Ranchi</t>
  </si>
  <si>
    <t>4
5.3.2</t>
  </si>
  <si>
    <t>6
5.5.5
(b)</t>
  </si>
  <si>
    <r>
      <t xml:space="preserve">Name of Work :- </t>
    </r>
    <r>
      <rPr>
        <b/>
        <sz val="11"/>
        <color theme="1"/>
        <rFont val="Kruti Dev 010"/>
      </rPr>
      <t xml:space="preserve">vYkdkiqjh ea foink egrks xyh esa iFk dk ft.kksZ)kj dk;ZA </t>
    </r>
  </si>
  <si>
    <r>
      <t>Name of Work :-</t>
    </r>
    <r>
      <rPr>
        <b/>
        <sz val="11"/>
        <color theme="1"/>
        <rFont val="Kruti Dev 010"/>
      </rPr>
      <t xml:space="preserve">dksdj esa xqykc  ds ?kj ls Qqydksfj;k VksIIkks ds ?kj rd LySc dk fuekZ.k dk;Za </t>
    </r>
    <r>
      <rPr>
        <b/>
        <sz val="11"/>
        <color theme="1"/>
        <rFont val="Times New Roman"/>
        <family val="1"/>
      </rPr>
      <t xml:space="preserve">
</t>
    </r>
  </si>
  <si>
    <t>1
5.3.30.1</t>
  </si>
  <si>
    <t>2
5.5.4
+
5.5.5
(a)</t>
  </si>
  <si>
    <r>
      <t>Name of Work :-</t>
    </r>
    <r>
      <rPr>
        <b/>
        <sz val="11"/>
        <color theme="1"/>
        <rFont val="Kruti Dev 010"/>
      </rPr>
      <t xml:space="preserve">Mksj.Mk fjlynkj ckck etkj ds ihNs iFk dk fuekZ.k ,oa fjlynkj uxj esa IkIiq nqdku ds ikl iFk lq/kkj dk;ZZA </t>
    </r>
  </si>
  <si>
    <t>3
JBCD
P-26</t>
  </si>
  <si>
    <t>Providing, Supplying of stoen dust in filing in foundation treches or in plinth including ramming and watering in lyaers not exceding 150mm thick with al -----------------do----------------- all complete as per specification and direction of E/I.</t>
  </si>
  <si>
    <r>
      <t>Per M</t>
    </r>
    <r>
      <rPr>
        <b/>
        <vertAlign val="superscript"/>
        <sz val="10"/>
        <color rgb="FF000000"/>
        <rFont val="Times New Roman"/>
        <family val="1"/>
      </rPr>
      <t>3</t>
    </r>
  </si>
  <si>
    <t>Local sand 42 km</t>
  </si>
  <si>
    <t>Stone Chips &amp; Dust  (lead 15 KM)</t>
  </si>
  <si>
    <r>
      <t xml:space="preserve">Name of Work :- </t>
    </r>
    <r>
      <rPr>
        <b/>
        <sz val="11"/>
        <color theme="1"/>
        <rFont val="Kruti Dev 010"/>
      </rPr>
      <t xml:space="preserve">dksdj gSnj vyh jksM easa usg# dPNi ds /kj ls latho ds ?kj rd iFk dk fuekZZ.k dk;ZA </t>
    </r>
  </si>
  <si>
    <t>2
JBCD
P-26</t>
  </si>
  <si>
    <t>5
5.1.8</t>
  </si>
  <si>
    <t>Filing in foundation trenches and plinth in layers not exceeding 150mm thick well watered------------do------------all complete as per building specification and direction  of E/I</t>
  </si>
  <si>
    <t>Local sand 42 KM</t>
  </si>
  <si>
    <t xml:space="preserve"> sand 15 KM</t>
  </si>
  <si>
    <t xml:space="preserve">                                                                                                         Assistant Engineer 
                                                                                                         Ranchi Municipal Corporation
                                                                                                         Ranchi</t>
  </si>
  <si>
    <t>2.
5.10.1</t>
  </si>
  <si>
    <t>3.
5.10.3</t>
  </si>
  <si>
    <t xml:space="preserve">7
5.3.2
</t>
  </si>
  <si>
    <t>8
5.2.34</t>
  </si>
  <si>
    <t xml:space="preserve">9
5.7.11
+
5.7.12
</t>
  </si>
  <si>
    <t>Providing 25 mm thick cement plaster (1:4) with clean Course sand of F.M 1.5 and 1.5mm cement punning including Screening curing with all leads and lifts of water, scoffing taxes as per royalty all complete as per specification and direction of E/I</t>
  </si>
  <si>
    <t>10
5.3.30.1</t>
  </si>
  <si>
    <t>11
5.5.5
(b)</t>
  </si>
  <si>
    <t xml:space="preserve">Sand 18 KM </t>
  </si>
  <si>
    <t>Stone Chips &amp; Dust  (lead 15KM)</t>
  </si>
  <si>
    <r>
      <t>Name of Work :</t>
    </r>
    <r>
      <rPr>
        <b/>
        <sz val="11"/>
        <color theme="1"/>
        <rFont val="Kruti Dev 010"/>
      </rPr>
      <t xml:space="preserve">lsDVj &amp;02 DokVZj ala[;k &amp; ch0@829 ls 831 rd ukyh dk fuekZ.k dk;ZA </t>
    </r>
  </si>
  <si>
    <t>6
5.2.34</t>
  </si>
  <si>
    <t xml:space="preserve">7.
</t>
  </si>
  <si>
    <t>SQM</t>
  </si>
  <si>
    <t xml:space="preserve"> Local Sand 18 KM </t>
  </si>
  <si>
    <r>
      <t xml:space="preserve">Name of Work :- </t>
    </r>
    <r>
      <rPr>
        <b/>
        <sz val="11"/>
        <color theme="1"/>
        <rFont val="Kruti Dev 010"/>
      </rPr>
      <t xml:space="preserve">xkM+h xkWo ikgu Vkssyh esa ds0 ds0 &gt;k dsj ?kj ls lQsn ckck ds ?kj rd iFk dk fuekZ.k dk;ZA </t>
    </r>
  </si>
  <si>
    <t>6.
5.1.8</t>
  </si>
  <si>
    <t>A</t>
  </si>
  <si>
    <t>A(i)</t>
  </si>
  <si>
    <t>C</t>
  </si>
  <si>
    <t>B</t>
  </si>
  <si>
    <t>E</t>
  </si>
  <si>
    <t>6.
16.91.2</t>
  </si>
  <si>
    <t>80mm thick C.C. paver block of M-30 Grade with approved color desing and Pattern</t>
  </si>
  <si>
    <t>sqm</t>
  </si>
  <si>
    <r>
      <t xml:space="preserve">Name of Work :- </t>
    </r>
    <r>
      <rPr>
        <b/>
        <sz val="11"/>
        <color theme="1"/>
        <rFont val="Kruti Dev 010"/>
      </rPr>
      <t xml:space="preserve">gksVokj yksgjk Vksyh esa ihiy issMs+ ls beyh isM+ rd iFk dk fuekZ.k dk;ZA </t>
    </r>
  </si>
  <si>
    <r>
      <t>Name of Work :</t>
    </r>
    <r>
      <rPr>
        <b/>
        <sz val="11"/>
        <color theme="1"/>
        <rFont val="Kruti Dev 010"/>
      </rPr>
      <t xml:space="preserve">tksjkj fMokbZu uxj T;ksfr iFk uohu lkaaxk ds ?kj ls igqWp iFk rd ,oa izsse th ds ?kj ls t;arh ,Ddk ds ?kj rd iFk dk fuekZ.k dk;ZA </t>
    </r>
  </si>
  <si>
    <t>3
5.1.1
+
5.1.2</t>
  </si>
  <si>
    <t>4
5.1.10</t>
  </si>
  <si>
    <t>5
8.6.8</t>
  </si>
  <si>
    <t>6
5.3.2.1</t>
  </si>
  <si>
    <t xml:space="preserve">Sand 42 KM </t>
  </si>
  <si>
    <t>Local sand 18 km</t>
  </si>
  <si>
    <r>
      <t>Name of Work :</t>
    </r>
    <r>
      <rPr>
        <b/>
        <sz val="11"/>
        <color theme="1"/>
        <rFont val="Kruti Dev 010"/>
      </rPr>
      <t xml:space="preserve">tksjkj ukedqe ea eqdqy ikBd th ds ?kj ls dkS'ky th ds ?kj rd iFk dk fuekZ.k dk;ZA </t>
    </r>
  </si>
  <si>
    <r>
      <t xml:space="preserve">Name of Work :- </t>
    </r>
    <r>
      <rPr>
        <b/>
        <sz val="10"/>
        <color theme="1"/>
        <rFont val="Kruti Dev 010"/>
      </rPr>
      <t xml:space="preserve">u;k cLrh dM# xkSjh'kadj uxj esa vthr feJk dsJ /kj ls v{k; th ds ?kj gksrs gq;s fHk[kkjh Bkdqj ds ?kj rd ukyh dk fuekZ.k dk;ZA </t>
    </r>
  </si>
  <si>
    <t>7.
5.3.30.1</t>
  </si>
  <si>
    <t>5.
5.5.5</t>
  </si>
  <si>
    <r>
      <t xml:space="preserve">Name of Work :- </t>
    </r>
    <r>
      <rPr>
        <b/>
        <sz val="11"/>
        <color theme="1"/>
        <rFont val="Kruti Dev 010"/>
      </rPr>
      <t xml:space="preserve">ikgu Vskyh esa 'kadj ckM+kds ?kj ls lquhy feat ds ?kj rd iFk dk fuekZ.k dk;ZA </t>
    </r>
  </si>
  <si>
    <t>Local sand 14 KM</t>
  </si>
  <si>
    <t xml:space="preserve"> sand 13 KM</t>
  </si>
  <si>
    <t>Stone Chips  (Lead 22  KM)</t>
  </si>
  <si>
    <t>Stone Boulder 36 Km</t>
  </si>
  <si>
    <r>
      <t>Name of Work :</t>
    </r>
    <r>
      <rPr>
        <b/>
        <sz val="11"/>
        <color theme="1"/>
        <rFont val="Kruti Dev 010"/>
      </rPr>
      <t xml:space="preserve">vkscfj;k Vh0 vks0ih0 ds fiNs ls [kVky gksrs jkWph [kqVh jksM rd iFk dk fuekZ.k dk;ZA </t>
    </r>
  </si>
  <si>
    <r>
      <t>Name of Work :-</t>
    </r>
    <r>
      <rPr>
        <b/>
        <sz val="11"/>
        <color theme="1"/>
        <rFont val="Kruti Dev 010"/>
      </rPr>
      <t xml:space="preserve">nthZ eqgYyk ea Mksj.Mk esaLo0 jlhn yky ds ?kj ls eks0 fQjkst ds ?kj ls ukyh fuekZ.k ,oa iqfy;k dk fuekZ.k dk;ZA </t>
    </r>
  </si>
  <si>
    <t>1.
5.10.3</t>
  </si>
  <si>
    <t>7
5.7.11
+
5.7.12</t>
  </si>
  <si>
    <t>9
5.5.5
(b)</t>
  </si>
  <si>
    <t>3.
5.10.1</t>
  </si>
  <si>
    <t>Dismantling pucca brick wall  including …………………….all…………….E/I.</t>
  </si>
  <si>
    <t>4
5.10.3</t>
  </si>
  <si>
    <t>Dismantling RCC slab including …………………….all…………….E/I.</t>
  </si>
  <si>
    <t>6
3.5.5.1</t>
  </si>
  <si>
    <t>8.
5.5.4
+
5.5.5
(a)</t>
  </si>
  <si>
    <t>9
3.3.2.1</t>
  </si>
  <si>
    <t>Stone Boulder (lead 36 KM)</t>
  </si>
  <si>
    <t>Providing man days for site clearnace before and after the work and head load etc.</t>
  </si>
  <si>
    <t>EACH</t>
  </si>
  <si>
    <t>5
5.3.5.1</t>
  </si>
  <si>
    <t xml:space="preserve"> Local Sand 14  KM </t>
  </si>
  <si>
    <t>Stone Boulder 36 KM</t>
  </si>
  <si>
    <t>Earth lead 1 KM</t>
  </si>
  <si>
    <r>
      <t xml:space="preserve">Name of Work :- </t>
    </r>
    <r>
      <rPr>
        <b/>
        <sz val="11"/>
        <color theme="1"/>
        <rFont val="Kruti Dev 010"/>
      </rPr>
      <t>'kkfUr uxj x&lt;+k Vksyh eas dqeqnuh lqjhu ds ?kj ls ihVj frXxk ds ?kj gskrs gq;s ique dPNIk ds ?kj rd vkj0 lh0 lh0 ukyh dk fuekZ.k dk;ZA</t>
    </r>
  </si>
  <si>
    <r>
      <rPr>
        <b/>
        <u/>
        <sz val="12"/>
        <color theme="1"/>
        <rFont val="Arial"/>
        <family val="2"/>
      </rPr>
      <t xml:space="preserve">RANCHI MUNICIPAL CORPORATION,RANCHI
Bill of Quantity
</t>
    </r>
    <r>
      <rPr>
        <b/>
        <sz val="12"/>
        <color theme="1"/>
        <rFont val="Arial"/>
        <family val="2"/>
      </rPr>
      <t xml:space="preserve">
</t>
    </r>
  </si>
  <si>
    <r>
      <t>Name of Work :-</t>
    </r>
    <r>
      <rPr>
        <b/>
        <sz val="12"/>
        <color theme="1"/>
        <rFont val="Kruti Dev 010"/>
      </rPr>
      <t xml:space="preserve">usrkth uxj dkaVk Vksyh esa usrkth dh izfrek ds ikl lkSUn;hZdj.k dk;ZA </t>
    </r>
  </si>
  <si>
    <t>Sl.    No.</t>
  </si>
  <si>
    <t>DESCRIPTION</t>
  </si>
  <si>
    <t>DETAIL OF QTY</t>
  </si>
  <si>
    <t>QTY.</t>
  </si>
  <si>
    <t>NOS</t>
  </si>
  <si>
    <t>Length</t>
  </si>
  <si>
    <t>WIDTH</t>
  </si>
  <si>
    <t>HEIGHT/ DEPTH</t>
  </si>
  <si>
    <t xml:space="preserve">A.           </t>
  </si>
  <si>
    <t>Labour for Cleaning Before and After Work……Do….. E/I</t>
  </si>
  <si>
    <t>B.           Boundary Wall</t>
  </si>
  <si>
    <t>1
5.10.1</t>
  </si>
  <si>
    <t>Dismantling of Pucca brick or lime work ……do….all complete.</t>
  </si>
  <si>
    <t>Old Pillar</t>
  </si>
  <si>
    <t>Cft</t>
  </si>
  <si>
    <t>Old statue Plateform</t>
  </si>
  <si>
    <t>T</t>
  </si>
  <si>
    <t>m3</t>
  </si>
  <si>
    <t>2 5.1.1+ 5.1.2</t>
  </si>
  <si>
    <t>E/W in excavation in foundation in ordinary soil…do..E/I.</t>
  </si>
  <si>
    <t>Column foundation</t>
  </si>
  <si>
    <t>Statue plateform</t>
  </si>
  <si>
    <t>3  5.1.10</t>
  </si>
  <si>
    <t>Providing Sand filling in Foundation all complete job</t>
  </si>
  <si>
    <t>foundation</t>
  </si>
  <si>
    <t xml:space="preserve">tie beam </t>
  </si>
  <si>
    <t>4  5.6.1</t>
  </si>
  <si>
    <t>Providing designation 75 A one Brick flat soling…….do….. all complete job</t>
  </si>
  <si>
    <t>Sft</t>
  </si>
  <si>
    <t xml:space="preserve">m2 </t>
  </si>
  <si>
    <t>5   5.3.2.</t>
  </si>
  <si>
    <t>Providing PCC M 150(1:2:4) foundation with stone chips all complete job</t>
  </si>
  <si>
    <t>Statue plateform base and top</t>
  </si>
  <si>
    <t>6   5.3.5.1</t>
  </si>
  <si>
    <t>Providing R C C M 200(1:1.5:3) foundation with stone chips all complete job</t>
  </si>
  <si>
    <t>7    5.3.6.1</t>
  </si>
  <si>
    <t>Providing R C C M 200(1:1.5:3) Band at P.L. with stone chips all complete job</t>
  </si>
  <si>
    <t>8  5.2.3</t>
  </si>
  <si>
    <t>Providing 75 A Brick work in C M (1:6) in Foundation and plinth all omplete job</t>
  </si>
  <si>
    <t>wall</t>
  </si>
  <si>
    <t>9 5.3.14</t>
  </si>
  <si>
    <t>Providing R C C M 200(1:1.5:3) in Coloumns …do.. with stone chips all complete job</t>
  </si>
  <si>
    <t>coloumns</t>
  </si>
  <si>
    <t>10
5.3.7.1</t>
  </si>
  <si>
    <t>Providing R C C M 200(1:1.5:3) Band at L.L. with stone chips all complete job</t>
  </si>
  <si>
    <t>top of wall</t>
  </si>
  <si>
    <t>top of column</t>
  </si>
  <si>
    <t xml:space="preserve">11.   5.5.5  </t>
  </si>
  <si>
    <t xml:space="preserve">Providing Tor Steel reinforcement of 8mm,10mm dia as per approved design and drawing Excluding carriage of Rods----------do---------do-------as per building specification and direction E/I.                               </t>
  </si>
  <si>
    <t>Quantity same as Iteme no.(6)</t>
  </si>
  <si>
    <t>Quantity same as Iteme no.(7)</t>
  </si>
  <si>
    <t>Quantity same as Iteme no.(9)</t>
  </si>
  <si>
    <t>total</t>
  </si>
  <si>
    <t>2.8 kg'cft</t>
  </si>
  <si>
    <t>M.T</t>
  </si>
  <si>
    <t>10    5.7.3</t>
  </si>
  <si>
    <t>Providing 12 mm thick    C P (1:6) all complete job</t>
  </si>
  <si>
    <t>pillar projection</t>
  </si>
  <si>
    <t>top</t>
  </si>
  <si>
    <t>Statue Plateform</t>
  </si>
  <si>
    <t>Less Gate</t>
  </si>
  <si>
    <t>11  5.8.24</t>
  </si>
  <si>
    <t>Providing 2 coat of Snowcem over a coat of cement primer on new surface all complete job</t>
  </si>
  <si>
    <t>Item no 9</t>
  </si>
  <si>
    <t>12
DSR 19
10.28
without GST &amp; cess</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</si>
  <si>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
for payment purpose only weight of stainless steel members shall be considered excluding fixing
accessories such as nuts, bolts, fasteners etc.).</t>
  </si>
  <si>
    <t xml:space="preserve"> </t>
  </si>
  <si>
    <t>Kg</t>
  </si>
  <si>
    <t>13       DSR 19
8.9.1.2
without GST &amp; cess</t>
  </si>
  <si>
    <t>Stone tile (polished) work for wall lining over 12 mm thick bed of cement mortar 1:3 (1 cement : 3
coarse sand) and cement slurry @ 3.3 kg/ sqm including pointing in white cement complete.
 8 mm thick Granite of any colour and shade</t>
  </si>
  <si>
    <t>Statue Plateform wall</t>
  </si>
  <si>
    <t>Statue Plateform top</t>
  </si>
  <si>
    <t>14.     5.5.30</t>
  </si>
  <si>
    <t>Providing M.S. gate  made of 20x6mm M.S. flat……..do………do………E/I.</t>
  </si>
  <si>
    <t>gate</t>
  </si>
  <si>
    <t>3.00kg/sft</t>
  </si>
  <si>
    <t>15. 5.8.45</t>
  </si>
  <si>
    <t>Providing 2 coat of S E paint over steel surface all complete job</t>
  </si>
  <si>
    <t>item no. 12</t>
  </si>
  <si>
    <t>16
5.1.8</t>
  </si>
  <si>
    <t>Filling in foundation trenches and plinth in layers not exceeding 150mm thich with earth obtained after cutting…do..E/I.</t>
  </si>
  <si>
    <t>Filling of inside area</t>
  </si>
  <si>
    <t>Carriage of Material</t>
  </si>
  <si>
    <t>(i)</t>
  </si>
  <si>
    <t>Sand  (Lead Upto 42 km)</t>
  </si>
  <si>
    <t>(ii)</t>
  </si>
  <si>
    <t>Sand (Lead 18 KM)</t>
  </si>
  <si>
    <t>(iv)</t>
  </si>
  <si>
    <t>Stone Chips (Lead 15 KM)</t>
  </si>
  <si>
    <t>(v)</t>
  </si>
  <si>
    <t>Earth for filling (Lead 03 KM)</t>
  </si>
  <si>
    <t>(vi)</t>
  </si>
  <si>
    <t>Brick (1 K+7P)</t>
  </si>
  <si>
    <t>nos in th</t>
  </si>
  <si>
    <t xml:space="preserve">Total Rs. </t>
  </si>
  <si>
    <t>C.            Path Way</t>
  </si>
  <si>
    <t>`</t>
  </si>
  <si>
    <t>1 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</si>
  <si>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</si>
  <si>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3.          DSR
2019 16.68
without GST &amp; cess</t>
  </si>
  <si>
    <t>Providing and laying 60 mm thick factory made  Cement Concrete interlocking paver blocks of M-30 grade made by block making machine with strong vibratory compaction ,0f approved size,design and laid in required colour &amp; pattern over 50 mm thick compacted bed of coarse sand,filling the joints with fine sand etc. complete as direction of Engineer-in-charge.
   Rate without GST</t>
  </si>
  <si>
    <t>m2</t>
  </si>
  <si>
    <t>Less for Paver block already available on site</t>
  </si>
  <si>
    <t>80% of total Qnty</t>
  </si>
  <si>
    <t>2.        5.3.2.1</t>
  </si>
  <si>
    <t>Providing P.C.C (1;1.5:3) …………do……... all complete as per building specification and direction of E/I.</t>
  </si>
  <si>
    <t>cft</t>
  </si>
  <si>
    <t>(iii)</t>
  </si>
  <si>
    <t>Total Rs.</t>
  </si>
  <si>
    <t xml:space="preserve">      D.          Landscaping and butification work(Based on Hotriculture DSR 2018: SOR rate-12%)</t>
  </si>
  <si>
    <t>2.4.1</t>
  </si>
  <si>
    <t xml:space="preserve">Supplying and stacking at site dump manure from approved source, including carriage upto 5 km complete (manure measured in stacks will be reduced by 8% for payment) :
Screened through sieve of I.S. designation 16 mm
</t>
  </si>
  <si>
    <t>Total area=36'x23'=828.00 sft
Deduct pathway area= -598.00 sft
Net area= 230.00 sft=21.38 m2</t>
  </si>
  <si>
    <t>3.
  2.8</t>
  </si>
  <si>
    <t>Spreading of sludge, dump manure and/or good earth in required thickness as per direction of officer-in-charge (cost of sludge, dump manure and/ or good earth to be paid separately).</t>
  </si>
  <si>
    <t>Qnty same as item No.2</t>
  </si>
  <si>
    <t>4.
 2.34</t>
  </si>
  <si>
    <t>Providing &amp; laying Selection no. 1 grass turf with earth 50mm to 60mm thickness on existing ground prepared with proper level and ramming with required tools wooden and than rolling the surface with light roller make the surface smoothen and light watering the same, as per direction of officer in charge</t>
  </si>
  <si>
    <t>5
5.14</t>
  </si>
  <si>
    <t>Providing and Displaying Cycus revoluta in 35 cm challi, specimen plant, having 30 to 40 with fresh and healthy, leaves having 25cm to 30cm circumfrance of base stem well developed as per direction of the officer-in-charge.</t>
  </si>
  <si>
    <t xml:space="preserve"> 10                   5.9</t>
  </si>
  <si>
    <t>Providing and displaying Bamboo Budha Valley with fresh and Healthy foilage 3 to4 suckers 1.8 m to 2.1. ht umbrella type plant well devloped in 40 cm cement pot as per direction of officer in charge.</t>
  </si>
  <si>
    <t>7             8.23</t>
  </si>
  <si>
    <t>Supply and stacking of Ficus blacii(F.vivion)(bushy) of height 150-165 cmwith 8-10 branches and healthy foliage in earthen pots of size  30 cm as per direction of E/I.</t>
  </si>
  <si>
    <t>9
8.46</t>
  </si>
  <si>
    <t>Supply and stacking of plant Murraya exotica of height 45-60 cm. in poly bags of size 15 cm as per direction of the officer-in-charge.</t>
  </si>
  <si>
    <t>11            3.18</t>
  </si>
  <si>
    <t xml:space="preserve">Providing and displaying Areca pam Plant,having Ht.1.20 m to 1.50m with 4 to 5 Suckers,well developed,fresh and healthy with lush green foliage well developped,Fresh and healthy with lush green foliage in20cm size of EarthenPot/Plastic Pot &amp;as Per  direction of the E/I.l </t>
  </si>
  <si>
    <t>12     3.37</t>
  </si>
  <si>
    <t>Providing and displaying of Speciman Croton petra plant, having ht. 45 cm and above with 2to 3 branches, well developed, fresh &amp;
healthy foliage approximately 60-65 leaves in 30 cm size of Earthen pot / Plastic pot &amp; as per direction of the officer-in-charge.</t>
  </si>
  <si>
    <t xml:space="preserve">                                                                                                                                                                                                   Total  (A+B+C+D)         </t>
  </si>
  <si>
    <t>SOR basic rate at page 22+cp+OH</t>
  </si>
  <si>
    <t>Less for old grill made of M.S. flat</t>
  </si>
  <si>
    <t>Net Total</t>
  </si>
  <si>
    <r>
      <t>Name of Work :-</t>
    </r>
    <r>
      <rPr>
        <b/>
        <sz val="11"/>
        <color theme="1"/>
        <rFont val="Kruti Dev 010"/>
      </rPr>
      <t xml:space="preserve">xkSjh 'kadj uxj eas nkjksxk th ds ?kj ls izaoh.k dqekj ds ?kj rd vkj0 lh0 lh0 ukyh dk fuekZ.k dk;ZA  </t>
    </r>
  </si>
  <si>
    <t>5.
5.3.2.1</t>
  </si>
  <si>
    <t>6
5.3.30.1</t>
  </si>
  <si>
    <t>7
5.5.5
(b)</t>
  </si>
  <si>
    <r>
      <t>Name of Work :-</t>
    </r>
    <r>
      <rPr>
        <b/>
        <sz val="11"/>
        <color theme="1"/>
        <rFont val="Kruti Dev 010"/>
      </rPr>
      <t xml:space="preserve">ps'kk;j gkse jksM ycUpk xkMsZu ¼vikVZesUV½ ds lkeus vkj0 lh0 lh0 ukyh dk fuekZ.k dk;ZA </t>
    </r>
    <r>
      <rPr>
        <b/>
        <sz val="11"/>
        <color theme="1"/>
        <rFont val="Times New Roman"/>
        <family val="1"/>
      </rPr>
      <t xml:space="preserve">
</t>
    </r>
  </si>
  <si>
    <t>5
3.5.5.1</t>
  </si>
  <si>
    <t xml:space="preserve">Sand 13 KM </t>
  </si>
  <si>
    <t xml:space="preserve">Dismantling of PCC work ---------do----------------------- all Comlete. </t>
  </si>
  <si>
    <t>6.
5.3.2</t>
  </si>
  <si>
    <t>7.
5.2.34</t>
  </si>
  <si>
    <t xml:space="preserve">8.
5.7.11
+
5.7.12
</t>
  </si>
  <si>
    <t>10
5.5.5
(b)</t>
  </si>
  <si>
    <r>
      <rPr>
        <b/>
        <u/>
        <sz val="11"/>
        <color theme="1"/>
        <rFont val="Century"/>
        <family val="1"/>
      </rPr>
      <t>Name of Work</t>
    </r>
    <r>
      <rPr>
        <sz val="11"/>
        <color theme="1"/>
        <rFont val="Century"/>
        <family val="1"/>
      </rPr>
      <t xml:space="preserve"> :- </t>
    </r>
    <r>
      <rPr>
        <sz val="12"/>
        <color theme="1"/>
        <rFont val="Century"/>
        <family val="1"/>
      </rPr>
      <t>Construction of Chabutra at Swarnrekha shmashan ghat ,Namkum
                                 in W.N. 12</t>
    </r>
  </si>
  <si>
    <t>Sl. No.</t>
  </si>
  <si>
    <t>Items of work</t>
  </si>
  <si>
    <t>Nos</t>
  </si>
  <si>
    <t>Width</t>
  </si>
  <si>
    <t>Height/Depth</t>
  </si>
  <si>
    <t>Qnty.</t>
  </si>
  <si>
    <t>1.            WRD
5.1.15.4</t>
  </si>
  <si>
    <t xml:space="preserve">Earth work in excavation in foundation trenches of toe wall ,spillway etc in ordinary rock or soft rock(where blasting is not needed)soil (vide classification of soil item-C) and disposal of excavated rock by truck beyond initial lead of 150m but upto 1 km all complete as per approved design,specification and direction of E/I.               </t>
  </si>
  <si>
    <t>Chabutra wall</t>
  </si>
  <si>
    <t>Statue plateform column found</t>
  </si>
  <si>
    <t>Deduction of item (2)            (-)</t>
  </si>
  <si>
    <t xml:space="preserve"> Total</t>
  </si>
  <si>
    <t>or</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</si>
  <si>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</si>
  <si>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</si>
  <si>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</si>
  <si>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</si>
  <si>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Floor</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</si>
  <si>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</si>
  <si>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</si>
  <si>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</si>
  <si>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</si>
  <si>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Floor &amp; wall top</t>
  </si>
  <si>
    <t>Less for tree 7' dia</t>
  </si>
  <si>
    <r>
      <rPr>
        <u/>
        <sz val="10"/>
        <color theme="1"/>
        <rFont val="Century"/>
        <family val="1"/>
      </rPr>
      <t>22</t>
    </r>
    <r>
      <rPr>
        <sz val="10"/>
        <color theme="1"/>
        <rFont val="Century"/>
        <family val="1"/>
      </rPr>
      <t>x</t>
    </r>
    <r>
      <rPr>
        <u/>
        <sz val="10"/>
        <color theme="1"/>
        <rFont val="Century"/>
        <family val="1"/>
      </rPr>
      <t>(7x7)</t>
    </r>
    <r>
      <rPr>
        <sz val="10"/>
        <color theme="1"/>
        <rFont val="Century"/>
        <family val="1"/>
      </rPr>
      <t>=38.50 sftx4"=12.833 cft</t>
    </r>
    <r>
      <rPr>
        <u/>
        <sz val="10"/>
        <color theme="1"/>
        <rFont val="Century"/>
        <family val="1"/>
      </rPr>
      <t xml:space="preserve">
</t>
    </r>
    <r>
      <rPr>
        <sz val="10"/>
        <color theme="1"/>
        <rFont val="Century"/>
        <family val="1"/>
      </rPr>
      <t>7      4</t>
    </r>
  </si>
  <si>
    <t>6               5.2.34</t>
  </si>
  <si>
    <t>Providing rough dressed course stone masonry in cement mortar (1:4) in foundation and plinth with hammer dressed stone ……………………………. all complete as per specification and direction of E/I</t>
  </si>
  <si>
    <t>7
5.3.14</t>
  </si>
  <si>
    <t xml:space="preserve">Providing R.C.C M 200 in normal mix (1:1.5:3) in column with approved quality of stone chips 20mm to 6mm size graded and clean coarse sand of F.M. 2.5 to 3 including all complete as per specification and direction of E/I                             </t>
  </si>
  <si>
    <t>Statue plateform column Footing</t>
  </si>
  <si>
    <t>Column</t>
  </si>
  <si>
    <t>8
5.3.9.1</t>
  </si>
  <si>
    <t xml:space="preserve">Providing R.C.C M 200 in normal mix (1:1.5:3) in roof slab with approved quality of stone chips 20mm to 6mm size graded and clean coarse sand of F.M. 2.5 to 3 including all complete as per specification and direction of E/I                             </t>
  </si>
  <si>
    <t>9
   5.7.2</t>
  </si>
  <si>
    <t>Providing 12mm thick cement plaster (1:4) with clean course sand F.M 1.5 includin screening curing with all leads and lifts of water, scaffoling taxes and royality all complete as per specification and direction of E/I with 1.5 mm cement punning</t>
  </si>
  <si>
    <t>sft</t>
  </si>
  <si>
    <t>M2</t>
  </si>
  <si>
    <t>10
DSR'19
11.20.4
excluding
GST&amp; Cess</t>
  </si>
  <si>
    <t>Chequerred precast cement concrete 
tiles 22 mm thick in footpath &amp; courtyard, jointed with neat
cement slurry mixed with pigment to match the shade of tiles, including rubbing and cleaning etc.
complete, on 20 mm thick bed of cement mortar 1:4 (1 cement: 4 coarse sand).
Ordinary cement without any pigment</t>
  </si>
  <si>
    <r>
      <rPr>
        <u/>
        <sz val="10"/>
        <color theme="1"/>
        <rFont val="Century"/>
        <family val="1"/>
      </rPr>
      <t>22</t>
    </r>
    <r>
      <rPr>
        <sz val="10"/>
        <color theme="1"/>
        <rFont val="Century"/>
        <family val="1"/>
      </rPr>
      <t>x</t>
    </r>
    <r>
      <rPr>
        <u/>
        <sz val="10"/>
        <color theme="1"/>
        <rFont val="Century"/>
        <family val="1"/>
      </rPr>
      <t>(7x7)</t>
    </r>
    <r>
      <rPr>
        <sz val="10"/>
        <color theme="1"/>
        <rFont val="Century"/>
        <family val="1"/>
      </rPr>
      <t>=38.50 sft</t>
    </r>
    <r>
      <rPr>
        <u/>
        <sz val="10"/>
        <color theme="1"/>
        <rFont val="Century"/>
        <family val="1"/>
      </rPr>
      <t xml:space="preserve">
</t>
    </r>
    <r>
      <rPr>
        <sz val="10"/>
        <color theme="1"/>
        <rFont val="Century"/>
        <family val="1"/>
      </rPr>
      <t>7      4</t>
    </r>
  </si>
  <si>
    <t>11
5.6.23.4</t>
  </si>
  <si>
    <t>Providing and laying 6mm. Precast white glazed tiles in walls over 12mm cm(1:3) and jointed with grey cement slurry……………………do………………..E/I</t>
  </si>
  <si>
    <t>12(J.B.C.D.-5.5.5</t>
  </si>
  <si>
    <t xml:space="preserve">Providing Tor steel reinforcement of 8mm &amp; 10mm dia bars as per approved design and drawing -----do-----do-----(a)10mm(TMT coil Fe 500)(Only valid for SAIL , TATA Steel) @1.50 Kg/cft  </t>
  </si>
  <si>
    <t xml:space="preserve">Qnty same as item  6  &amp; 7  </t>
  </si>
  <si>
    <t xml:space="preserve"> 1.5 Kg/cft</t>
  </si>
  <si>
    <t>13(J.B.C.D.-5.5.5</t>
  </si>
  <si>
    <t xml:space="preserve">Providing Tor steel reinforcement of  12mm dia bars as per approved design and drawing -----do-----do-----(a)10mm(TMT coil Fe 500)(Only valid for SAIL , TATA Steel) @2.50Kg/cft  </t>
  </si>
  <si>
    <t xml:space="preserve">Qnty same as item    6&amp; 7   </t>
  </si>
  <si>
    <t xml:space="preserve"> 2.5 Kg/cft</t>
  </si>
  <si>
    <t>14
  13.8   RCD</t>
  </si>
  <si>
    <t>Providing weep holes with day grades stone filter of 53 mm to 22.4 mm size in abutment and wing wall all complete job as per specification and direction of E/I.</t>
  </si>
  <si>
    <r>
      <t>M</t>
    </r>
    <r>
      <rPr>
        <b/>
        <vertAlign val="superscript"/>
        <sz val="8"/>
        <rFont val="Century"/>
        <family val="1"/>
      </rPr>
      <t>3</t>
    </r>
  </si>
  <si>
    <t>Stone Boulder (Lead 29  KM)</t>
  </si>
  <si>
    <t>Earth (Lead 01 KM)</t>
  </si>
  <si>
    <t xml:space="preserve">                                                                                                          EX. Engineer 
                                                                                                         Ranchi Municipal Corporation
                                                                                                         Ranchi</t>
  </si>
  <si>
    <r>
      <t>Name of Work :-</t>
    </r>
    <r>
      <rPr>
        <b/>
        <sz val="11"/>
        <color theme="1"/>
        <rFont val="Kruti Dev 010"/>
      </rPr>
      <t xml:space="preserve">fl)kFkZ uxj eas izdk'k Fkkik ds ?kj ls xqeck eafnj gksrs gq;s nos dqekj Fkkik ds ?kj rd iFk dk fuekzZ.k dk;ZA </t>
    </r>
  </si>
  <si>
    <t>3.
JBCD
P-26</t>
  </si>
  <si>
    <t xml:space="preserve">Proiding,Supplying and Spreading stone dust filling in foundatioin treches in Plinth including ramming ---------do---------------- layers not exceeding 150mm etc of materails. </t>
  </si>
  <si>
    <t>Stone Dust  (lead 15KM)</t>
  </si>
  <si>
    <r>
      <t>Name of Work :-</t>
    </r>
    <r>
      <rPr>
        <b/>
        <sz val="11"/>
        <color theme="1"/>
        <rFont val="Kruti Dev 010"/>
      </rPr>
      <t xml:space="preserve">yksvj fo|kifr uxj esa MkW0 ,l0 ds0 feJk ds ?kj ds ikl lh0 Mh0ls Kkuksn; Ldwy ds lkeus fufeZr lh0 lh0 ,y0 ds ukyh rd izh dkLV lYkSc ds lkFk vkj0 lh0 lh0 ukyh fuekZ.k dk;ZZA </t>
    </r>
  </si>
  <si>
    <r>
      <t>Name of Work :-</t>
    </r>
    <r>
      <rPr>
        <b/>
        <sz val="11"/>
        <color theme="1"/>
        <rFont val="Kruti Dev 010"/>
      </rPr>
      <t xml:space="preserve">nthZ eqgYyk eas lkeqnkf;d Hkou ls unh rd iFk dk fuekZ.k dk;ZA </t>
    </r>
  </si>
  <si>
    <r>
      <t>Name of Work :-</t>
    </r>
    <r>
      <rPr>
        <b/>
        <sz val="11"/>
        <color theme="1"/>
        <rFont val="Kruti Dev 010"/>
      </rPr>
      <t xml:space="preserve">le;x&lt;+k esa fofHkUu xfy;ksa ij cus gq;s ukyh ds mij Lysc dk fuekZ.kA </t>
    </r>
    <r>
      <rPr>
        <b/>
        <sz val="11"/>
        <color theme="1"/>
        <rFont val="Times New Roman"/>
        <family val="1"/>
      </rPr>
      <t xml:space="preserve">
</t>
    </r>
  </si>
  <si>
    <t>3
5.2.34</t>
  </si>
  <si>
    <t>4.
5.7.11
+
5.7.12</t>
  </si>
  <si>
    <t>5.
5.3.2</t>
  </si>
  <si>
    <t>6.
5.3.30.1</t>
  </si>
  <si>
    <t>7
5.5.5
(a)</t>
  </si>
  <si>
    <r>
      <t>Name of Work :-</t>
    </r>
    <r>
      <rPr>
        <b/>
        <sz val="11"/>
        <color theme="1"/>
        <rFont val="Kruti Dev 010"/>
      </rPr>
      <t xml:space="preserve">nthZ eqgYyk esa Mksj.Mk eas eks0 bejku ds ?kj ls eks0 lsjkt ds ?kj rd lsjkt ds ?kj rd  ,oa eqckjd valkjh ds ?kj ls gf'ke ds ?kj gksrs gq;s bcjkj ds ?kj rd ukyh dk fuekZ.k dk;ZA </t>
    </r>
  </si>
  <si>
    <r>
      <t>Name of Work :</t>
    </r>
    <r>
      <rPr>
        <b/>
        <sz val="11"/>
        <color theme="1"/>
        <rFont val="Kruti Dev 010"/>
      </rPr>
      <t xml:space="preserve">feYyr dkssykuh esa vkfnokklh eqgYyk esa fnyhi th ds ?kj ls egssUnz cM+kbZd ds ?kj gksrs gq;s jhuk th ds ?kj rd iFk lqq/kkj dk;ZA </t>
    </r>
  </si>
  <si>
    <t xml:space="preserve">Name of Work :- Construction of drain at Anandpuri from infront of ratan houose to vishwajeet shop in ward no-26 Under RMC Ranchi </t>
  </si>
  <si>
    <t xml:space="preserve">2
5.10.2
</t>
  </si>
  <si>
    <t>3.            5.1.1 + 5.1.2</t>
  </si>
  <si>
    <t>4.
  5.1.10</t>
  </si>
  <si>
    <t>5.    
  8.6.8</t>
  </si>
  <si>
    <t xml:space="preserve">
6
5.3.2</t>
  </si>
  <si>
    <t xml:space="preserve">7
5.2.34
</t>
  </si>
  <si>
    <t xml:space="preserve">8
5.7.11
+
5.7.12
</t>
  </si>
  <si>
    <t>Providing  Precast R.C.C M 200 in nominal mix (1:1.5:3) in slab ……..do…..all complete as per specification and direction of E/I.</t>
  </si>
  <si>
    <t xml:space="preserve">10
5.5.4
&amp;
5.5.5(a) </t>
  </si>
  <si>
    <t>Providing Tor steel reinforcement of 8 mm &amp;10mm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</si>
  <si>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</si>
  <si>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i</t>
  </si>
  <si>
    <t>SAND -LEAD-42km</t>
  </si>
  <si>
    <r>
      <t>Per M</t>
    </r>
    <r>
      <rPr>
        <b/>
        <vertAlign val="superscript"/>
        <sz val="9"/>
        <color theme="1"/>
        <rFont val="Times New Roman"/>
        <family val="1"/>
      </rPr>
      <t>3</t>
    </r>
  </si>
  <si>
    <t>ii</t>
  </si>
  <si>
    <t>SAND LOCAL-LEAD-18km</t>
  </si>
  <si>
    <t>iii</t>
  </si>
  <si>
    <t>CHIPS-LEAD-15km</t>
  </si>
  <si>
    <t>iv</t>
  </si>
  <si>
    <t>BOULDER-LEAD-29km</t>
  </si>
  <si>
    <t>v</t>
  </si>
  <si>
    <t>EARTH-LEAD-1km</t>
  </si>
  <si>
    <t xml:space="preserve">                                                                                                  Ex Engineer 
                                                                                                         Ranchi Municipal Corporation
                                                                                                         Ranchi</t>
  </si>
  <si>
    <t>Labour for cleaning the work site before and after work etc.</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</si>
  <si>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</si>
  <si>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Providing man days for site clearence for before and after the work etc.</t>
  </si>
  <si>
    <t>2            5.1.1</t>
  </si>
  <si>
    <t>3
  5.1.10</t>
  </si>
  <si>
    <t>4   
  8.6.8</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</si>
  <si>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</si>
  <si>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                                                                                                  EX Engineer 
                                                                                                         Ranchi Municipal Corporation
                                                                                                         Ranchi</t>
  </si>
  <si>
    <t xml:space="preserve">Name of Work :- Construction of road with paver block at saket vihar, harmu from C.K Roy house to S.K Tiwary House in ward no-26 Under RMC Ranchi </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</si>
  <si>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</si>
  <si>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5.3.5.1</t>
  </si>
  <si>
    <t>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</si>
  <si>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3
16.91
DSR</t>
  </si>
  <si>
    <t xml:space="preserve">Providing and Laying factory made coloured chamfered edge cement concrete paver Block in Footpath, Parkand Lawne driveayor light and traffice --------do----------- E/I. </t>
  </si>
  <si>
    <t>1     
 5.1.1 + 5.1.2</t>
  </si>
  <si>
    <t xml:space="preserve">Name of Work :- Construction of drain at Shivdayal nagar at P. Singh house to main nala culvert in front of nawal jee house in ward no-26 Under RMC Ranchi </t>
  </si>
  <si>
    <t xml:space="preserve">Name of Work :- Construction of PCC road at arvind nagar harmu from surendra pratap house to KK pandey house  in ward no-26 Under RMC Ranchi </t>
  </si>
  <si>
    <t>2            5.1.1 + 5.1.2</t>
  </si>
  <si>
    <t>3.    
  8.6.8</t>
  </si>
  <si>
    <t>4
 5.3.5.1</t>
  </si>
  <si>
    <t>Name of Work :- Construction of drain at Harmu Housing Colony Behind House No. 156-B to 157B.</t>
  </si>
  <si>
    <t xml:space="preserve">Name of Work :- Construction of drain at Anandpuri from infront of home guard office to 3LA in ward no-26 Under RMC Ranchi </t>
  </si>
  <si>
    <t>2.       5.10.1</t>
  </si>
  <si>
    <t>3.       5.10.3</t>
  </si>
  <si>
    <t>Dismantling of RCC  work ……do….all complete.</t>
  </si>
  <si>
    <t>4.            5.1.1 + 5.1.2</t>
  </si>
  <si>
    <t>5.
  5.1.10</t>
  </si>
  <si>
    <t>6    
  8.6.8</t>
  </si>
  <si>
    <t>7. 5.3.5.1</t>
  </si>
  <si>
    <t>Providing R.C.C M 200 in nominal mix (1:1.5:3) in foundation ……..do…..all complete as per specification and direction of E/I.</t>
  </si>
  <si>
    <t>8. 5.3.30.1</t>
  </si>
  <si>
    <t xml:space="preserve">9
5.5.4
&amp;
5.5.5(a) </t>
  </si>
  <si>
    <t>SAND -LEAD-47km</t>
  </si>
  <si>
    <t>SAND LOCAL-LEAD-13km</t>
  </si>
  <si>
    <t>CHIPS-LEAD-22km</t>
  </si>
  <si>
    <t>BOULDER-LEAD-36km</t>
  </si>
  <si>
    <t>Name of Work :- Construction of PCC Road at Krishna Vihar Chapu Toli Near ISM from Birendra Sahu House to Dinesh Prasad House.</t>
  </si>
  <si>
    <t>1            5.1.1 + 5.1.2</t>
  </si>
  <si>
    <t>2.
  5.1.10</t>
  </si>
  <si>
    <t>3    
  8.6.8</t>
  </si>
  <si>
    <t>SAND-LEAD-49KM</t>
  </si>
  <si>
    <t>SAND-LEAD-14KM</t>
  </si>
  <si>
    <t>STONE BOULDER (LEAD 36 KM)</t>
  </si>
  <si>
    <t>STONE CHIPS (LEAD 22 KM)</t>
  </si>
  <si>
    <t xml:space="preserve">                                                                                                      Ex Engineer 
                                                                                                         Ranchi Municipal Corporation
                                                                                                         Ranchi</t>
  </si>
  <si>
    <t>Providing tor Steel reinforcement of 10mm, 12mm and 16 mm dia bars as  per --------do---------------all complete as per building specification and direction of E/I.</t>
  </si>
  <si>
    <t xml:space="preserve">Name of Work :- Const. of RCC Drain with Cover at Gaushala Road from Gopal Ji house to Goyal ji house. </t>
  </si>
  <si>
    <t xml:space="preserve"> Local Sand 14 KM </t>
  </si>
  <si>
    <t>5
5.2.34</t>
  </si>
  <si>
    <t>7
5.5.5</t>
  </si>
  <si>
    <r>
      <t>Name of Work :-</t>
    </r>
    <r>
      <rPr>
        <b/>
        <sz val="11"/>
        <color theme="1"/>
        <rFont val="Kruti Dev 010"/>
      </rPr>
      <t xml:space="preserve">fo|kifr uxj esa lqtu ,SDljs ds lkeus lh0 Mh0 dk fuekZ.k dk;ZA </t>
    </r>
  </si>
  <si>
    <r>
      <t>Name of Work :-</t>
    </r>
    <r>
      <rPr>
        <b/>
        <sz val="11"/>
        <color theme="1"/>
        <rFont val="Kruti Dev 010"/>
      </rPr>
      <t xml:space="preserve">le; x&lt;+k esa cYyw xksi ds ?kj ls fefFkys'k th ds ?kj rd ukyh dk fuekZ.k dk;ZA </t>
    </r>
    <r>
      <rPr>
        <b/>
        <sz val="11"/>
        <color theme="1"/>
        <rFont val="Times New Roman"/>
        <family val="1"/>
      </rPr>
      <t xml:space="preserve">
</t>
    </r>
  </si>
  <si>
    <r>
      <t>Name of Work :-</t>
    </r>
    <r>
      <rPr>
        <b/>
        <sz val="11"/>
        <color theme="1"/>
        <rFont val="Kruti Dev 010"/>
      </rPr>
      <t xml:space="preserve">yksokMhg yhph cxku edsa irjl gsEcze ds ?kj ls jks'ku frXxk ds ?kj rd  iFk dk fuekZ.k dk;ZA </t>
    </r>
  </si>
  <si>
    <r>
      <t>Name of Work :</t>
    </r>
    <r>
      <rPr>
        <b/>
        <sz val="11"/>
        <color theme="1"/>
        <rFont val="Kruti Dev 010"/>
      </rPr>
      <t xml:space="preserve">lkeykasx eq[; iFk ls lqjs'k lkgq ds ?kj rd iFk dk fuekZ.k dk;ZA </t>
    </r>
  </si>
  <si>
    <r>
      <t xml:space="preserve">Name of Work :- </t>
    </r>
    <r>
      <rPr>
        <b/>
        <sz val="11"/>
        <color theme="1"/>
        <rFont val="Kruti Dev 010"/>
      </rPr>
      <t xml:space="preserve">iqjkuh jkWaph efLtn xyh vCnqy djhe ysu esa vkj0 lh0 lh0 ukyh dk fuekZ.k dk;ZA </t>
    </r>
  </si>
  <si>
    <r>
      <t>Name of Work :-</t>
    </r>
    <r>
      <rPr>
        <b/>
        <sz val="11"/>
        <color theme="1"/>
        <rFont val="Kruti Dev 010"/>
      </rPr>
      <t xml:space="preserve">ykg QSDVªh jksM esa egcqc lkgc ds ?kj ls bLyke HkkbZ ds ?kj rd ih0 lh0 lh0 iFk dk fuekZ.k] vkj0 lh0 lh0 ukyh ,oa rLyhe efLtn jksM eas bnfjfl;k dfefV gkWy ds ikl iqfy;k dk fuekZ.k dk;ZA </t>
    </r>
  </si>
  <si>
    <t>Name of Work :-cost for construction of rcc drain at harmu housing colony from QTR-B01 to QTR-No-07.</t>
  </si>
  <si>
    <t>Name of Work :- Construction of PCC road at Azad hind nagar harmu from makbool house to mumtaj house.</t>
  </si>
  <si>
    <t>Name of Work :- Construction of drain at azad hind nagar from rustam shop to main nala.</t>
  </si>
  <si>
    <r>
      <t xml:space="preserve">Name of Work :- </t>
    </r>
    <r>
      <rPr>
        <b/>
        <sz val="11"/>
        <color theme="1"/>
        <rFont val="Kruti Dev 010"/>
      </rPr>
      <t xml:space="preserve">/kksch ?kkV lko ds ?kj ls HkwisUnz nqcs ds ?kj rd vkj0 lh0 lh0 LysSc ds lkFk vkj0 lh0 lh0 ukyh dk fuekZ.k dk;ZA </t>
    </r>
  </si>
  <si>
    <t xml:space="preserve">Name of Work :- Construction of PCC Road from house of naveen prasad to jarka tirkey  house. </t>
  </si>
  <si>
    <r>
      <t xml:space="preserve">Name of Work :- </t>
    </r>
    <r>
      <rPr>
        <b/>
        <sz val="11"/>
        <color theme="1"/>
        <rFont val="Kruti Dev 010"/>
      </rPr>
      <t xml:space="preserve">xkSjh 'kadj ujx esa izoh.k dqekj ds xsV ls iqy rd ,oa vUUkiq.kkZ vikVZesUV ds xsV ls eafnj rd iFk l/qkkj dk;ZA </t>
    </r>
  </si>
  <si>
    <r>
      <t>Name of Work :-</t>
    </r>
    <r>
      <rPr>
        <b/>
        <sz val="11"/>
        <color theme="1"/>
        <rFont val="Kruti Dev 010"/>
      </rPr>
      <t xml:space="preserve">dkyh eafnj jksM dqEgkj Vksyh Mksj.Mk esa iky gkMZos;j ds ihNs ls jks'ku ekdsZV rd ukyh dk fuekZ.k dk;ZA </t>
    </r>
  </si>
  <si>
    <r>
      <t>Name of Work :</t>
    </r>
    <r>
      <rPr>
        <b/>
        <sz val="11"/>
        <color theme="1"/>
        <rFont val="Kruti Dev 010"/>
      </rPr>
      <t xml:space="preserve">vkscfj;k jksM esa ,drk uxj esa th0 ,u0 'kekZ ds ?kj ls dqeqn dj.k ds /kj rd iFk dk fuekZ.k dk;ZA </t>
    </r>
  </si>
</sst>
</file>

<file path=xl/styles.xml><?xml version="1.0" encoding="utf-8"?>
<styleSheet xmlns="http://schemas.openxmlformats.org/spreadsheetml/2006/main">
  <numFmts count="3">
    <numFmt numFmtId="43" formatCode="_(* #,##0.00_);_(* \(#,##0.00\);_(* &quot;-&quot;??_);_(@_)"/>
    <numFmt numFmtId="164" formatCode="0.000"/>
    <numFmt numFmtId="165" formatCode="0.0"/>
  </numFmts>
  <fonts count="66">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b/>
      <sz val="9"/>
      <name val="Times New Roman"/>
      <family val="1"/>
    </font>
    <font>
      <b/>
      <sz val="9"/>
      <color theme="1"/>
      <name val="Times New Roman"/>
      <family val="1"/>
    </font>
    <font>
      <b/>
      <vertAlign val="superscript"/>
      <sz val="10"/>
      <color theme="1"/>
      <name val="Times New Roman"/>
      <family val="1"/>
    </font>
    <font>
      <b/>
      <sz val="9"/>
      <color rgb="FF000000"/>
      <name val="Times New Roman"/>
      <family val="1"/>
    </font>
    <font>
      <b/>
      <sz val="10"/>
      <color rgb="FF000000"/>
      <name val="Times New Roman"/>
      <family val="1"/>
    </font>
    <font>
      <sz val="11"/>
      <color rgb="FF000000"/>
      <name val="Calibri"/>
      <family val="2"/>
      <scheme val="minor"/>
    </font>
    <font>
      <b/>
      <sz val="16"/>
      <color theme="1"/>
      <name val="Calibri"/>
      <family val="2"/>
      <scheme val="minor"/>
    </font>
    <font>
      <b/>
      <sz val="11"/>
      <name val="Times New Roman"/>
      <family val="1"/>
    </font>
    <font>
      <sz val="11"/>
      <name val="Calibri"/>
      <family val="2"/>
      <scheme val="minor"/>
    </font>
    <font>
      <b/>
      <sz val="10"/>
      <name val="Calibri"/>
      <family val="2"/>
      <scheme val="minor"/>
    </font>
    <font>
      <b/>
      <sz val="8.5"/>
      <color rgb="FF000000"/>
      <name val="Times New Roman"/>
      <family val="1"/>
    </font>
    <font>
      <b/>
      <vertAlign val="superscript"/>
      <sz val="10"/>
      <color rgb="FF000000"/>
      <name val="Times New Roman"/>
      <family val="1"/>
    </font>
    <font>
      <b/>
      <sz val="8"/>
      <name val="Times New Roman"/>
      <family val="1"/>
    </font>
    <font>
      <b/>
      <sz val="8"/>
      <color theme="1"/>
      <name val="Times New Roman"/>
      <family val="1"/>
    </font>
    <font>
      <b/>
      <sz val="10"/>
      <color theme="1"/>
      <name val="Kruti Dev 010"/>
    </font>
    <font>
      <b/>
      <sz val="9"/>
      <name val="Calibri"/>
      <family val="2"/>
      <scheme val="minor"/>
    </font>
    <font>
      <b/>
      <sz val="12"/>
      <color theme="1"/>
      <name val="Arial"/>
      <family val="2"/>
    </font>
    <font>
      <b/>
      <u/>
      <sz val="12"/>
      <color theme="1"/>
      <name val="Arial"/>
      <family val="2"/>
    </font>
    <font>
      <b/>
      <sz val="12"/>
      <color theme="1"/>
      <name val="Kruti Dev 010"/>
    </font>
    <font>
      <b/>
      <sz val="10"/>
      <name val="Arial"/>
      <family val="2"/>
    </font>
    <font>
      <sz val="10"/>
      <color theme="1"/>
      <name val="Arial"/>
      <family val="2"/>
    </font>
    <font>
      <b/>
      <sz val="10"/>
      <color theme="1"/>
      <name val="Arial"/>
      <family val="2"/>
    </font>
    <font>
      <sz val="8"/>
      <color theme="1"/>
      <name val="Arial"/>
      <family val="2"/>
    </font>
    <font>
      <b/>
      <sz val="8"/>
      <color theme="1"/>
      <name val="Calibri"/>
      <family val="2"/>
      <scheme val="minor"/>
    </font>
    <font>
      <sz val="10"/>
      <color theme="1"/>
      <name val="Century"/>
      <family val="1"/>
    </font>
    <font>
      <sz val="9"/>
      <color theme="1"/>
      <name val="Calibri"/>
      <family val="2"/>
    </font>
    <font>
      <sz val="12"/>
      <color theme="1"/>
      <name val="Calibri"/>
      <family val="2"/>
    </font>
    <font>
      <sz val="8"/>
      <color theme="1"/>
      <name val="Calibri"/>
      <family val="2"/>
      <scheme val="minor"/>
    </font>
    <font>
      <b/>
      <sz val="12"/>
      <color theme="1"/>
      <name val="Calibri"/>
      <family val="2"/>
      <scheme val="minor"/>
    </font>
    <font>
      <sz val="8"/>
      <color theme="1"/>
      <name val="Century"/>
      <family val="1"/>
    </font>
    <font>
      <sz val="18"/>
      <color theme="1"/>
      <name val="Century"/>
      <family val="1"/>
    </font>
    <font>
      <sz val="11"/>
      <color theme="1"/>
      <name val="Century"/>
      <family val="1"/>
    </font>
    <font>
      <b/>
      <u/>
      <sz val="11"/>
      <color theme="1"/>
      <name val="Century"/>
      <family val="1"/>
    </font>
    <font>
      <sz val="12"/>
      <color theme="1"/>
      <name val="Century"/>
      <family val="1"/>
    </font>
    <font>
      <b/>
      <sz val="10"/>
      <color theme="1"/>
      <name val="Century"/>
      <family val="1"/>
    </font>
    <font>
      <b/>
      <sz val="8"/>
      <color theme="1"/>
      <name val="Century"/>
      <family val="1"/>
    </font>
    <font>
      <sz val="9"/>
      <color theme="1"/>
      <name val="Century"/>
      <family val="1"/>
    </font>
    <font>
      <b/>
      <sz val="9"/>
      <color theme="1"/>
      <name val="Century"/>
      <family val="1"/>
    </font>
    <font>
      <u/>
      <sz val="10"/>
      <color theme="1"/>
      <name val="Century"/>
      <family val="1"/>
    </font>
    <font>
      <sz val="10"/>
      <name val="Century"/>
      <family val="1"/>
    </font>
    <font>
      <b/>
      <sz val="8"/>
      <name val="Century"/>
      <family val="1"/>
    </font>
    <font>
      <b/>
      <sz val="10"/>
      <name val="Century"/>
      <family val="1"/>
    </font>
    <font>
      <sz val="8"/>
      <name val="Century"/>
      <family val="1"/>
    </font>
    <font>
      <sz val="9"/>
      <name val="Century"/>
      <family val="1"/>
    </font>
    <font>
      <sz val="12"/>
      <color theme="1"/>
      <name val="Calibri"/>
      <family val="2"/>
      <scheme val="minor"/>
    </font>
    <font>
      <b/>
      <sz val="11"/>
      <color theme="1"/>
      <name val="Century"/>
      <family val="1"/>
    </font>
    <font>
      <b/>
      <vertAlign val="superscript"/>
      <sz val="8"/>
      <name val="Century"/>
      <family val="1"/>
    </font>
    <font>
      <sz val="9"/>
      <color theme="1"/>
      <name val="Calibri"/>
      <family val="2"/>
      <scheme val="minor"/>
    </font>
    <font>
      <sz val="18"/>
      <color theme="1"/>
      <name val="Calibri"/>
      <family val="2"/>
      <scheme val="minor"/>
    </font>
    <font>
      <b/>
      <sz val="9"/>
      <color theme="1"/>
      <name val="Calibri"/>
      <family val="2"/>
      <scheme val="minor"/>
    </font>
    <font>
      <b/>
      <vertAlign val="superscript"/>
      <sz val="9"/>
      <color theme="1"/>
      <name val="Times New Roman"/>
      <family val="1"/>
    </font>
    <font>
      <b/>
      <sz val="10"/>
      <color theme="1"/>
      <name val="Calibri"/>
      <family val="2"/>
      <scheme val="minor"/>
    </font>
  </fonts>
  <fills count="9">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55">
    <xf numFmtId="0" fontId="0" fillId="0" borderId="0" xfId="0"/>
    <xf numFmtId="0" fontId="3" fillId="0" borderId="0" xfId="0" applyFont="1" applyBorder="1" applyAlignment="1">
      <alignment vertical="top"/>
    </xf>
    <xf numFmtId="0" fontId="4" fillId="0" borderId="0" xfId="0" applyFont="1" applyBorder="1" applyAlignment="1">
      <alignment vertical="top" wrapText="1"/>
    </xf>
    <xf numFmtId="0" fontId="6" fillId="2" borderId="4" xfId="0" applyFont="1" applyFill="1" applyBorder="1" applyAlignment="1">
      <alignment horizontal="center" vertical="top" wrapText="1"/>
    </xf>
    <xf numFmtId="0" fontId="7" fillId="0" borderId="4" xfId="0" applyFont="1" applyBorder="1" applyAlignment="1">
      <alignment horizontal="center" vertical="center" wrapText="1"/>
    </xf>
    <xf numFmtId="0" fontId="8" fillId="0" borderId="4" xfId="0" applyFont="1" applyBorder="1" applyAlignment="1">
      <alignment horizontal="justify" vertical="top" wrapText="1"/>
    </xf>
    <xf numFmtId="0" fontId="8" fillId="0" borderId="4" xfId="0" applyFont="1" applyBorder="1" applyAlignment="1">
      <alignment horizontal="center" vertical="center" wrapText="1"/>
    </xf>
    <xf numFmtId="2" fontId="7" fillId="0" borderId="4" xfId="0" applyNumberFormat="1" applyFont="1" applyBorder="1" applyAlignment="1">
      <alignment horizontal="center" vertical="center" wrapText="1"/>
    </xf>
    <xf numFmtId="0" fontId="8" fillId="0" borderId="4" xfId="0" applyFont="1" applyBorder="1" applyAlignment="1">
      <alignment vertical="center" wrapText="1"/>
    </xf>
    <xf numFmtId="2" fontId="9" fillId="3" borderId="4" xfId="0" applyNumberFormat="1" applyFont="1" applyFill="1" applyBorder="1" applyAlignment="1">
      <alignment horizontal="center" vertical="center" wrapText="1"/>
    </xf>
    <xf numFmtId="0" fontId="0" fillId="0" borderId="0" xfId="0" applyFont="1"/>
    <xf numFmtId="0" fontId="7" fillId="0" borderId="5" xfId="0" applyFont="1" applyBorder="1" applyAlignment="1">
      <alignment horizontal="center" vertical="center" wrapText="1"/>
    </xf>
    <xf numFmtId="0" fontId="9" fillId="0" borderId="6" xfId="0" applyFont="1" applyBorder="1" applyAlignment="1">
      <alignment horizontal="justify" vertical="top" wrapText="1"/>
    </xf>
    <xf numFmtId="0" fontId="11" fillId="0" borderId="6" xfId="0" applyFont="1" applyBorder="1" applyAlignment="1">
      <alignment horizontal="center" vertical="center" wrapText="1"/>
    </xf>
    <xf numFmtId="0" fontId="9"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2" fillId="0" borderId="4" xfId="0" applyFont="1" applyBorder="1" applyAlignment="1">
      <alignment horizontal="justify" vertical="top" wrapText="1"/>
    </xf>
    <xf numFmtId="0" fontId="0" fillId="0" borderId="4" xfId="0" applyBorder="1" applyAlignment="1">
      <alignment horizontal="center" vertical="center"/>
    </xf>
    <xf numFmtId="2" fontId="2" fillId="0" borderId="4" xfId="0" applyNumberFormat="1" applyFont="1" applyBorder="1" applyAlignment="1">
      <alignment horizontal="center" vertical="center"/>
    </xf>
    <xf numFmtId="0" fontId="0" fillId="0" borderId="0" xfId="0" applyBorder="1"/>
    <xf numFmtId="0" fontId="2" fillId="0" borderId="0" xfId="0" applyFont="1" applyBorder="1" applyAlignment="1">
      <alignment horizontal="center" vertical="center"/>
    </xf>
    <xf numFmtId="2" fontId="2" fillId="0" borderId="0" xfId="0" applyNumberFormat="1" applyFont="1" applyBorder="1" applyAlignment="1">
      <alignment horizontal="center" vertical="center"/>
    </xf>
    <xf numFmtId="0" fontId="14" fillId="0" borderId="4" xfId="0" applyFont="1" applyBorder="1" applyAlignment="1">
      <alignment horizontal="justify" vertical="top" wrapText="1"/>
    </xf>
    <xf numFmtId="0" fontId="14" fillId="0" borderId="4" xfId="0" applyFont="1" applyBorder="1" applyAlignment="1">
      <alignment vertical="center" wrapText="1"/>
    </xf>
    <xf numFmtId="0" fontId="11" fillId="0" borderId="4" xfId="0" applyFont="1" applyBorder="1" applyAlignment="1">
      <alignment horizontal="center" vertical="center" wrapText="1"/>
    </xf>
    <xf numFmtId="0" fontId="15" fillId="0" borderId="4" xfId="0" applyFont="1" applyBorder="1" applyAlignment="1">
      <alignment horizontal="justify" vertical="top" wrapText="1"/>
    </xf>
    <xf numFmtId="0" fontId="9" fillId="0" borderId="4" xfId="0" applyFont="1" applyBorder="1" applyAlignment="1">
      <alignment horizontal="center" vertical="center" wrapText="1"/>
    </xf>
    <xf numFmtId="2" fontId="11" fillId="0" borderId="4" xfId="0" applyNumberFormat="1" applyFont="1" applyBorder="1" applyAlignment="1">
      <alignment horizontal="center" vertical="center" wrapText="1"/>
    </xf>
    <xf numFmtId="0" fontId="17" fillId="0" borderId="6" xfId="0" applyFont="1" applyBorder="1" applyAlignment="1">
      <alignment horizontal="center" wrapText="1"/>
    </xf>
    <xf numFmtId="0" fontId="18" fillId="0" borderId="6" xfId="0" applyFont="1" applyBorder="1" applyAlignment="1">
      <alignment horizontal="center" wrapText="1"/>
    </xf>
    <xf numFmtId="0" fontId="18" fillId="0" borderId="6" xfId="0" applyFont="1" applyBorder="1" applyAlignment="1">
      <alignment horizontal="center" vertical="center" wrapText="1"/>
    </xf>
    <xf numFmtId="0" fontId="15" fillId="0" borderId="6" xfId="0" applyFont="1" applyBorder="1" applyAlignment="1">
      <alignment horizontal="justify" vertical="top" wrapText="1"/>
    </xf>
    <xf numFmtId="0" fontId="11" fillId="0" borderId="6" xfId="0" applyFont="1" applyBorder="1" applyAlignment="1">
      <alignment horizontal="center" wrapText="1"/>
    </xf>
    <xf numFmtId="0" fontId="9" fillId="0" borderId="6" xfId="0" applyFont="1" applyBorder="1" applyAlignment="1">
      <alignment horizontal="center" wrapText="1"/>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7" fillId="0" borderId="4" xfId="0" applyFont="1" applyBorder="1" applyAlignment="1">
      <alignment horizontal="left" vertical="center" wrapText="1"/>
    </xf>
    <xf numFmtId="0" fontId="7" fillId="0" borderId="4" xfId="0" applyFont="1" applyBorder="1" applyAlignment="1">
      <alignment horizontal="center" wrapText="1"/>
    </xf>
    <xf numFmtId="0" fontId="9" fillId="0" borderId="4" xfId="0" applyFont="1" applyBorder="1" applyAlignment="1">
      <alignment wrapText="1"/>
    </xf>
    <xf numFmtId="0" fontId="9" fillId="0" borderId="4" xfId="0" applyFont="1" applyBorder="1" applyAlignment="1">
      <alignment horizontal="center" wrapText="1"/>
    </xf>
    <xf numFmtId="0" fontId="19" fillId="0" borderId="4" xfId="0" applyFont="1" applyBorder="1" applyAlignment="1">
      <alignment horizontal="center"/>
    </xf>
    <xf numFmtId="0" fontId="11" fillId="0" borderId="4" xfId="0" applyFont="1" applyBorder="1" applyAlignment="1">
      <alignment horizontal="left" vertical="center" wrapText="1"/>
    </xf>
    <xf numFmtId="0" fontId="20" fillId="0" borderId="0" xfId="0" applyFont="1" applyBorder="1" applyAlignment="1">
      <alignment vertical="top"/>
    </xf>
    <xf numFmtId="0" fontId="2" fillId="0" borderId="0" xfId="0" applyFont="1" applyBorder="1" applyAlignment="1">
      <alignment vertical="top" wrapText="1"/>
    </xf>
    <xf numFmtId="0" fontId="6" fillId="2" borderId="4" xfId="0" applyFont="1" applyFill="1" applyBorder="1" applyAlignment="1">
      <alignment horizontal="center" vertical="center" wrapText="1"/>
    </xf>
    <xf numFmtId="0" fontId="9" fillId="0" borderId="4" xfId="0" applyFont="1" applyBorder="1" applyAlignment="1">
      <alignment vertical="center" wrapText="1"/>
    </xf>
    <xf numFmtId="0" fontId="21" fillId="0" borderId="4" xfId="0" applyFont="1" applyBorder="1" applyAlignment="1">
      <alignment horizontal="justify" vertical="top" wrapText="1"/>
    </xf>
    <xf numFmtId="0" fontId="22" fillId="0" borderId="4" xfId="0" applyFont="1" applyBorder="1" applyAlignment="1">
      <alignment vertical="center"/>
    </xf>
    <xf numFmtId="0" fontId="23" fillId="0" borderId="4" xfId="0" applyFont="1" applyBorder="1" applyAlignment="1">
      <alignment vertical="center"/>
    </xf>
    <xf numFmtId="2" fontId="23" fillId="0" borderId="4" xfId="0" applyNumberFormat="1" applyFont="1" applyBorder="1" applyAlignment="1">
      <alignment horizontal="center" vertical="center"/>
    </xf>
    <xf numFmtId="0" fontId="0" fillId="0" borderId="0" xfId="0" applyAlignment="1">
      <alignment vertical="center"/>
    </xf>
    <xf numFmtId="2" fontId="8" fillId="0" borderId="4" xfId="0" applyNumberFormat="1" applyFont="1" applyBorder="1" applyAlignment="1">
      <alignment horizontal="center" vertical="center" wrapText="1"/>
    </xf>
    <xf numFmtId="0" fontId="8" fillId="0" borderId="1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horizontal="right" vertical="center"/>
    </xf>
    <xf numFmtId="0" fontId="18" fillId="4"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xf>
    <xf numFmtId="2" fontId="0" fillId="0" borderId="4" xfId="0" applyNumberFormat="1" applyBorder="1" applyAlignment="1">
      <alignment horizontal="center" vertical="center"/>
    </xf>
    <xf numFmtId="0" fontId="11" fillId="0" borderId="4" xfId="0" applyFont="1" applyBorder="1" applyAlignment="1">
      <alignment horizontal="center" wrapText="1"/>
    </xf>
    <xf numFmtId="0" fontId="9" fillId="0" borderId="4" xfId="0" applyFont="1" applyBorder="1" applyAlignment="1">
      <alignment vertical="top" wrapText="1"/>
    </xf>
    <xf numFmtId="0" fontId="9" fillId="0" borderId="12" xfId="0" applyFont="1" applyBorder="1" applyAlignment="1">
      <alignment horizontal="center" vertical="center" wrapText="1"/>
    </xf>
    <xf numFmtId="0" fontId="9" fillId="0" borderId="13" xfId="0" applyFont="1" applyBorder="1" applyAlignment="1">
      <alignment horizontal="justify" vertical="center" wrapText="1"/>
    </xf>
    <xf numFmtId="0" fontId="9" fillId="0" borderId="13" xfId="0" applyFont="1" applyBorder="1" applyAlignment="1">
      <alignment horizontal="center" vertical="center" wrapText="1"/>
    </xf>
    <xf numFmtId="0" fontId="11" fillId="0" borderId="4" xfId="0" applyFont="1" applyBorder="1" applyAlignment="1">
      <alignment vertical="center" wrapText="1"/>
    </xf>
    <xf numFmtId="0" fontId="9" fillId="0" borderId="4" xfId="0" applyFont="1" applyBorder="1" applyAlignment="1">
      <alignment horizontal="justify" vertical="top" wrapText="1"/>
    </xf>
    <xf numFmtId="0" fontId="9" fillId="0" borderId="6" xfId="0" applyFont="1" applyBorder="1" applyAlignment="1">
      <alignment wrapText="1"/>
    </xf>
    <xf numFmtId="0" fontId="18" fillId="0" borderId="6" xfId="0" applyFont="1" applyBorder="1" applyAlignment="1">
      <alignment wrapText="1"/>
    </xf>
    <xf numFmtId="0" fontId="24" fillId="0" borderId="6" xfId="0" applyFont="1" applyBorder="1" applyAlignment="1">
      <alignment horizontal="center" vertical="center" wrapText="1"/>
    </xf>
    <xf numFmtId="0" fontId="22" fillId="0" borderId="0"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horizontal="right" vertical="center"/>
    </xf>
    <xf numFmtId="2" fontId="23" fillId="0" borderId="0" xfId="0" applyNumberFormat="1" applyFont="1" applyBorder="1" applyAlignment="1">
      <alignment horizontal="center" vertical="center"/>
    </xf>
    <xf numFmtId="0" fontId="26" fillId="0" borderId="4" xfId="0" applyFont="1" applyBorder="1" applyAlignment="1">
      <alignment horizontal="center" vertical="center" wrapText="1"/>
    </xf>
    <xf numFmtId="0" fontId="27" fillId="0" borderId="4" xfId="0" applyFont="1" applyBorder="1" applyAlignment="1">
      <alignment horizontal="justify" vertical="top" wrapText="1"/>
    </xf>
    <xf numFmtId="0" fontId="27" fillId="0" borderId="4" xfId="0" applyFont="1" applyBorder="1" applyAlignment="1">
      <alignment horizontal="left" vertical="center" wrapText="1"/>
    </xf>
    <xf numFmtId="0" fontId="26" fillId="0" borderId="4" xfId="0" applyFont="1" applyBorder="1" applyAlignment="1">
      <alignment horizontal="justify" vertical="top" wrapText="1"/>
    </xf>
    <xf numFmtId="0" fontId="26" fillId="0" borderId="4" xfId="0" applyFont="1" applyBorder="1" applyAlignment="1">
      <alignment vertical="center" wrapText="1"/>
    </xf>
    <xf numFmtId="0" fontId="6" fillId="5"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0" fillId="0" borderId="4" xfId="0" applyBorder="1" applyAlignment="1">
      <alignment vertical="center"/>
    </xf>
    <xf numFmtId="0" fontId="0" fillId="3" borderId="0" xfId="0" applyFill="1" applyAlignment="1">
      <alignment vertical="center"/>
    </xf>
    <xf numFmtId="0" fontId="6" fillId="2" borderId="4" xfId="0" applyFont="1" applyFill="1" applyBorder="1" applyAlignment="1">
      <alignment horizontal="left" vertical="center" wrapText="1" indent="2"/>
    </xf>
    <xf numFmtId="0" fontId="7" fillId="0" borderId="4" xfId="0" applyFont="1" applyBorder="1" applyAlignment="1">
      <alignment horizontal="left" vertical="center" wrapText="1" indent="2"/>
    </xf>
    <xf numFmtId="0" fontId="18" fillId="4" borderId="6" xfId="0" applyFont="1" applyFill="1" applyBorder="1" applyAlignment="1">
      <alignment horizontal="center" wrapText="1"/>
    </xf>
    <xf numFmtId="0" fontId="18" fillId="4" borderId="6" xfId="0" applyFont="1" applyFill="1" applyBorder="1" applyAlignment="1">
      <alignment horizontal="center" vertical="center" wrapText="1"/>
    </xf>
    <xf numFmtId="0" fontId="2" fillId="0" borderId="0" xfId="0" applyFont="1" applyBorder="1" applyAlignment="1">
      <alignment horizontal="left" vertical="center" indent="2"/>
    </xf>
    <xf numFmtId="0" fontId="0" fillId="0" borderId="0" xfId="0" applyAlignment="1">
      <alignment horizontal="left" vertical="center" indent="2"/>
    </xf>
    <xf numFmtId="0" fontId="6" fillId="6" borderId="4" xfId="0" applyFont="1" applyFill="1" applyBorder="1" applyAlignment="1">
      <alignment horizontal="center" vertical="top" wrapText="1"/>
    </xf>
    <xf numFmtId="0" fontId="27" fillId="0" borderId="4" xfId="0" applyFont="1" applyBorder="1" applyAlignment="1">
      <alignment horizontal="left" wrapText="1"/>
    </xf>
    <xf numFmtId="0" fontId="19" fillId="0" borderId="4" xfId="0" applyFont="1" applyBorder="1" applyAlignment="1">
      <alignment horizontal="center" wrapText="1"/>
    </xf>
    <xf numFmtId="0" fontId="19" fillId="0" borderId="4" xfId="0" applyFont="1" applyBorder="1" applyAlignment="1">
      <alignment vertical="top" wrapText="1"/>
    </xf>
    <xf numFmtId="0" fontId="19" fillId="0" borderId="4" xfId="0" applyFont="1" applyBorder="1" applyAlignment="1">
      <alignment horizontal="left" vertical="top" wrapText="1"/>
    </xf>
    <xf numFmtId="0" fontId="8" fillId="0" borderId="4" xfId="0" applyFont="1" applyFill="1" applyBorder="1" applyAlignment="1">
      <alignment horizontal="center" vertical="center" wrapText="1"/>
    </xf>
    <xf numFmtId="0" fontId="6" fillId="2" borderId="4" xfId="0" applyFont="1" applyFill="1" applyBorder="1" applyAlignment="1">
      <alignment horizontal="left" vertical="top" wrapText="1"/>
    </xf>
    <xf numFmtId="0" fontId="6" fillId="7" borderId="4"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6" fillId="3" borderId="4" xfId="0" applyFont="1" applyFill="1" applyBorder="1" applyAlignment="1">
      <alignment horizontal="center" vertical="top" wrapText="1"/>
    </xf>
    <xf numFmtId="0" fontId="6" fillId="3" borderId="4" xfId="0" applyFont="1" applyFill="1" applyBorder="1" applyAlignment="1">
      <alignment horizontal="left" vertical="top" wrapText="1"/>
    </xf>
    <xf numFmtId="0" fontId="6"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0" fillId="3" borderId="0" xfId="0" applyFill="1"/>
    <xf numFmtId="0" fontId="14" fillId="0" borderId="4" xfId="0" applyFont="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Alignment="1">
      <alignment horizontal="center" vertical="center"/>
    </xf>
    <xf numFmtId="0" fontId="33" fillId="0" borderId="4" xfId="0" applyFont="1" applyFill="1" applyBorder="1" applyAlignment="1">
      <alignment horizontal="center" vertical="center"/>
    </xf>
    <xf numFmtId="0" fontId="33" fillId="0" borderId="4" xfId="0" applyFont="1" applyFill="1" applyBorder="1" applyAlignment="1">
      <alignment horizontal="center" vertical="center" wrapText="1"/>
    </xf>
    <xf numFmtId="0" fontId="33" fillId="0" borderId="4" xfId="0" applyFont="1" applyFill="1" applyBorder="1" applyAlignment="1">
      <alignment horizontal="left" vertical="center" wrapText="1"/>
    </xf>
    <xf numFmtId="0" fontId="34" fillId="0" borderId="4" xfId="0" applyFont="1" applyBorder="1" applyAlignment="1">
      <alignment horizontal="center" vertical="center"/>
    </xf>
    <xf numFmtId="2" fontId="34" fillId="0" borderId="4" xfId="0" applyNumberFormat="1" applyFont="1" applyBorder="1" applyAlignment="1">
      <alignment horizontal="center" vertical="center"/>
    </xf>
    <xf numFmtId="0" fontId="35" fillId="0" borderId="4" xfId="0" applyFont="1" applyBorder="1" applyAlignment="1">
      <alignment horizontal="center" vertical="center"/>
    </xf>
    <xf numFmtId="2" fontId="35" fillId="0" borderId="4" xfId="0" applyNumberFormat="1" applyFont="1" applyBorder="1" applyAlignment="1">
      <alignment horizontal="center" vertical="center"/>
    </xf>
    <xf numFmtId="0" fontId="34" fillId="0" borderId="4" xfId="0" applyFont="1" applyBorder="1" applyAlignment="1">
      <alignment horizontal="justify"/>
    </xf>
    <xf numFmtId="0" fontId="35" fillId="0" borderId="4" xfId="0" applyFont="1" applyBorder="1" applyAlignment="1">
      <alignment horizontal="justify"/>
    </xf>
    <xf numFmtId="0" fontId="34" fillId="0" borderId="4" xfId="0" applyFont="1" applyBorder="1" applyAlignment="1">
      <alignment horizontal="left"/>
    </xf>
    <xf numFmtId="0" fontId="34" fillId="0" borderId="4" xfId="0" applyFont="1" applyBorder="1" applyAlignment="1">
      <alignment horizontal="center" vertical="center" wrapText="1"/>
    </xf>
    <xf numFmtId="164" fontId="34" fillId="0" borderId="4" xfId="0" applyNumberFormat="1" applyFont="1" applyBorder="1" applyAlignment="1">
      <alignment horizontal="center" vertical="center"/>
    </xf>
    <xf numFmtId="0" fontId="34" fillId="0" borderId="4" xfId="0" applyFont="1" applyBorder="1" applyAlignment="1">
      <alignment horizontal="right"/>
    </xf>
    <xf numFmtId="0" fontId="34" fillId="0" borderId="4" xfId="0" applyFont="1" applyBorder="1" applyAlignment="1">
      <alignment horizontal="center"/>
    </xf>
    <xf numFmtId="0" fontId="34" fillId="0" borderId="4" xfId="0" applyFont="1" applyBorder="1" applyAlignment="1">
      <alignment horizontal="justify" vertical="top"/>
    </xf>
    <xf numFmtId="0" fontId="34" fillId="0" borderId="4" xfId="0" applyFont="1" applyBorder="1" applyAlignment="1">
      <alignment horizontal="right" vertical="top"/>
    </xf>
    <xf numFmtId="0" fontId="37" fillId="0" borderId="4" xfId="0" applyFont="1" applyBorder="1" applyAlignment="1">
      <alignment horizontal="center" vertical="center" wrapText="1"/>
    </xf>
    <xf numFmtId="0" fontId="2" fillId="0" borderId="4" xfId="0" applyFont="1" applyBorder="1" applyAlignment="1">
      <alignment wrapText="1"/>
    </xf>
    <xf numFmtId="0" fontId="36" fillId="0" borderId="11" xfId="0" applyFont="1" applyBorder="1" applyAlignment="1">
      <alignment horizontal="center" vertical="center" wrapText="1"/>
    </xf>
    <xf numFmtId="0" fontId="0" fillId="0" borderId="7" xfId="0" applyBorder="1" applyAlignment="1">
      <alignment horizontal="center" vertical="center" wrapText="1"/>
    </xf>
    <xf numFmtId="0" fontId="35" fillId="0" borderId="4" xfId="0" applyFont="1" applyBorder="1" applyAlignment="1">
      <alignment horizontal="justify" vertical="top"/>
    </xf>
    <xf numFmtId="0" fontId="38" fillId="0" borderId="4" xfId="0" applyFont="1" applyFill="1" applyBorder="1" applyAlignment="1">
      <alignment horizontal="center" vertical="center" wrapText="1"/>
    </xf>
    <xf numFmtId="0" fontId="38" fillId="0" borderId="4" xfId="0" applyFont="1" applyBorder="1" applyAlignment="1">
      <alignment horizontal="left" vertical="top" wrapText="1"/>
    </xf>
    <xf numFmtId="0" fontId="38" fillId="0" borderId="4" xfId="0" applyFont="1" applyBorder="1" applyAlignment="1">
      <alignment horizontal="center" vertical="center" wrapText="1"/>
    </xf>
    <xf numFmtId="0" fontId="34" fillId="8" borderId="4" xfId="0" applyFont="1" applyFill="1" applyBorder="1" applyAlignment="1">
      <alignment horizontal="center" vertical="center"/>
    </xf>
    <xf numFmtId="2" fontId="34" fillId="8" borderId="4" xfId="0" applyNumberFormat="1" applyFont="1" applyFill="1" applyBorder="1" applyAlignment="1">
      <alignment horizontal="center" vertical="center"/>
    </xf>
    <xf numFmtId="2" fontId="35" fillId="8" borderId="4" xfId="0" applyNumberFormat="1" applyFont="1" applyFill="1" applyBorder="1" applyAlignment="1">
      <alignment horizontal="center" vertical="center"/>
    </xf>
    <xf numFmtId="0" fontId="0" fillId="8" borderId="0" xfId="0" applyFill="1"/>
    <xf numFmtId="0" fontId="0" fillId="0" borderId="4" xfId="0" applyBorder="1"/>
    <xf numFmtId="2" fontId="0" fillId="0" borderId="4" xfId="0" applyNumberFormat="1" applyBorder="1"/>
    <xf numFmtId="0" fontId="36" fillId="0" borderId="4" xfId="0" applyFont="1" applyBorder="1" applyAlignment="1">
      <alignment horizontal="center" vertical="top" wrapText="1"/>
    </xf>
    <xf numFmtId="0" fontId="34" fillId="0" borderId="4" xfId="0" applyFont="1" applyBorder="1" applyAlignment="1">
      <alignment horizontal="justify" vertical="top" wrapText="1"/>
    </xf>
    <xf numFmtId="0" fontId="0" fillId="0" borderId="4" xfId="0" applyBorder="1" applyAlignment="1">
      <alignment vertical="center" wrapText="1"/>
    </xf>
    <xf numFmtId="0" fontId="0" fillId="0" borderId="4" xfId="0" applyBorder="1" applyAlignment="1">
      <alignment horizontal="center" vertical="center" wrapText="1"/>
    </xf>
    <xf numFmtId="0" fontId="34" fillId="0" borderId="4" xfId="0" applyFont="1" applyBorder="1" applyAlignment="1">
      <alignment horizontal="center" vertical="top"/>
    </xf>
    <xf numFmtId="0" fontId="0" fillId="0" borderId="0" xfId="0" applyAlignment="1">
      <alignment horizontal="center" vertical="center" wrapText="1"/>
    </xf>
    <xf numFmtId="0" fontId="2" fillId="8" borderId="8" xfId="0" applyFont="1" applyFill="1" applyBorder="1" applyAlignment="1">
      <alignment horizontal="center"/>
    </xf>
    <xf numFmtId="0" fontId="2" fillId="8" borderId="9" xfId="0" applyFont="1" applyFill="1" applyBorder="1" applyAlignment="1"/>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39" fillId="0" borderId="4" xfId="0" applyFont="1" applyBorder="1" applyAlignment="1">
      <alignment horizontal="center" vertical="center" wrapText="1"/>
    </xf>
    <xf numFmtId="0" fontId="40" fillId="0" borderId="4" xfId="0" applyFont="1" applyBorder="1" applyAlignment="1">
      <alignment vertical="top" wrapText="1"/>
    </xf>
    <xf numFmtId="0" fontId="40" fillId="0" borderId="4" xfId="0" applyFont="1" applyBorder="1" applyAlignment="1">
      <alignment horizontal="center" vertical="center" wrapText="1"/>
    </xf>
    <xf numFmtId="0" fontId="40" fillId="0" borderId="4" xfId="0" applyFont="1" applyBorder="1" applyAlignment="1">
      <alignment horizontal="left" vertical="top" wrapText="1"/>
    </xf>
    <xf numFmtId="0" fontId="40" fillId="0" borderId="4" xfId="0" applyFont="1" applyBorder="1" applyAlignment="1">
      <alignment horizontal="center" vertical="center"/>
    </xf>
    <xf numFmtId="0" fontId="40" fillId="0" borderId="4" xfId="0" applyFont="1" applyBorder="1" applyAlignment="1">
      <alignment horizontal="center" vertical="top" wrapText="1"/>
    </xf>
    <xf numFmtId="0" fontId="2" fillId="0" borderId="5" xfId="0" applyFont="1" applyBorder="1" applyAlignment="1">
      <alignment horizontal="center" vertical="center"/>
    </xf>
    <xf numFmtId="0" fontId="0" fillId="0" borderId="4" xfId="0" applyBorder="1" applyAlignment="1">
      <alignment horizontal="left" vertical="center" wrapText="1"/>
    </xf>
    <xf numFmtId="0" fontId="0" fillId="0" borderId="11" xfId="0" applyFill="1" applyBorder="1" applyAlignment="1">
      <alignment horizontal="left" vertical="center" wrapText="1"/>
    </xf>
    <xf numFmtId="0" fontId="34" fillId="0" borderId="4" xfId="0" applyFont="1" applyFill="1" applyBorder="1" applyAlignment="1">
      <alignment horizontal="center" vertical="center"/>
    </xf>
    <xf numFmtId="2" fontId="0" fillId="0" borderId="10" xfId="0" applyNumberFormat="1" applyBorder="1" applyAlignment="1">
      <alignment horizontal="center" vertical="center" wrapText="1"/>
    </xf>
    <xf numFmtId="0" fontId="34" fillId="0" borderId="4" xfId="0" applyFont="1" applyBorder="1" applyAlignment="1">
      <alignment vertical="center"/>
    </xf>
    <xf numFmtId="0" fontId="41" fillId="0" borderId="4" xfId="0" applyFont="1" applyBorder="1" applyAlignment="1">
      <alignment horizontal="center" vertical="center" wrapText="1"/>
    </xf>
    <xf numFmtId="0" fontId="2" fillId="0" borderId="8" xfId="0" applyFont="1" applyBorder="1" applyAlignment="1">
      <alignment vertical="center"/>
    </xf>
    <xf numFmtId="0" fontId="2" fillId="0" borderId="9" xfId="0" applyFont="1" applyBorder="1" applyAlignment="1">
      <alignment vertical="center"/>
    </xf>
    <xf numFmtId="2" fontId="42" fillId="0" borderId="4" xfId="0" applyNumberFormat="1" applyFont="1" applyBorder="1" applyAlignment="1">
      <alignment horizontal="center" vertical="center"/>
    </xf>
    <xf numFmtId="0" fontId="13" fillId="0" borderId="0" xfId="0" applyFont="1" applyBorder="1" applyAlignment="1">
      <alignment vertical="center" wrapText="1"/>
    </xf>
    <xf numFmtId="0" fontId="0" fillId="0" borderId="0" xfId="0" applyAlignment="1">
      <alignment horizontal="center"/>
    </xf>
    <xf numFmtId="0" fontId="11" fillId="0" borderId="12" xfId="0" applyFont="1" applyBorder="1" applyAlignment="1">
      <alignment horizontal="center" vertical="center" wrapText="1"/>
    </xf>
    <xf numFmtId="0" fontId="9" fillId="0" borderId="13" xfId="0" applyFont="1" applyBorder="1" applyAlignment="1">
      <alignment vertical="top" wrapText="1"/>
    </xf>
    <xf numFmtId="0" fontId="18" fillId="4" borderId="13" xfId="0" applyFont="1" applyFill="1" applyBorder="1" applyAlignment="1">
      <alignment horizontal="center" vertical="center" wrapText="1"/>
    </xf>
    <xf numFmtId="0" fontId="19" fillId="0" borderId="4" xfId="0" applyFont="1" applyBorder="1" applyAlignment="1">
      <alignment horizontal="center" vertical="center" wrapText="1"/>
    </xf>
    <xf numFmtId="164" fontId="9" fillId="3" borderId="4" xfId="0" applyNumberFormat="1" applyFont="1" applyFill="1" applyBorder="1" applyAlignment="1">
      <alignment horizontal="center" vertical="center" wrapText="1"/>
    </xf>
    <xf numFmtId="0" fontId="43" fillId="0" borderId="0" xfId="0" applyFont="1"/>
    <xf numFmtId="0" fontId="48" fillId="0" borderId="4" xfId="0" applyFont="1" applyBorder="1" applyAlignment="1">
      <alignment horizontal="center" vertical="center" wrapText="1"/>
    </xf>
    <xf numFmtId="0" fontId="49" fillId="0" borderId="4"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4" xfId="0" applyFont="1" applyBorder="1" applyAlignment="1">
      <alignment vertical="top" wrapText="1"/>
    </xf>
    <xf numFmtId="0" fontId="50" fillId="0" borderId="4" xfId="0" applyFont="1" applyBorder="1" applyAlignment="1">
      <alignment horizontal="center" vertical="top" wrapText="1"/>
    </xf>
    <xf numFmtId="0" fontId="50" fillId="0" borderId="4" xfId="0" applyFont="1" applyBorder="1" applyAlignment="1">
      <alignment horizontal="center" vertical="top"/>
    </xf>
    <xf numFmtId="0" fontId="49" fillId="0" borderId="4" xfId="0" applyFont="1" applyBorder="1" applyAlignment="1">
      <alignment horizontal="center" vertical="center"/>
    </xf>
    <xf numFmtId="0" fontId="51" fillId="0" borderId="4" xfId="0" applyFont="1" applyBorder="1" applyAlignment="1">
      <alignment horizontal="center" vertical="top"/>
    </xf>
    <xf numFmtId="2" fontId="48" fillId="0" borderId="4" xfId="0" applyNumberFormat="1" applyFont="1" applyBorder="1" applyAlignment="1">
      <alignment horizontal="center" vertical="center"/>
    </xf>
    <xf numFmtId="0" fontId="38" fillId="0" borderId="4" xfId="0" applyFont="1" applyBorder="1" applyAlignment="1">
      <alignment horizontal="center" vertical="center"/>
    </xf>
    <xf numFmtId="165" fontId="38" fillId="0" borderId="4" xfId="0" applyNumberFormat="1" applyFont="1" applyBorder="1" applyAlignment="1">
      <alignment horizontal="center" vertical="center"/>
    </xf>
    <xf numFmtId="0" fontId="51" fillId="0" borderId="4" xfId="0" applyFont="1" applyBorder="1" applyAlignment="1">
      <alignment vertical="top" wrapText="1"/>
    </xf>
    <xf numFmtId="165" fontId="51" fillId="0" borderId="4" xfId="0" applyNumberFormat="1" applyFont="1" applyBorder="1" applyAlignment="1">
      <alignment horizontal="center" vertical="top"/>
    </xf>
    <xf numFmtId="0" fontId="51" fillId="0" borderId="4" xfId="0" applyFont="1" applyBorder="1" applyAlignment="1">
      <alignment horizontal="center" vertical="top" wrapText="1"/>
    </xf>
    <xf numFmtId="2" fontId="51" fillId="0" borderId="4" xfId="0" applyNumberFormat="1" applyFont="1" applyBorder="1" applyAlignment="1">
      <alignment horizontal="center" vertical="top"/>
    </xf>
    <xf numFmtId="0" fontId="47" fillId="0" borderId="4" xfId="0" applyFont="1" applyBorder="1" applyAlignment="1">
      <alignment vertical="top" wrapText="1"/>
    </xf>
    <xf numFmtId="0" fontId="49" fillId="0" borderId="4" xfId="0" applyFont="1" applyBorder="1" applyAlignment="1">
      <alignment vertical="top" wrapText="1"/>
    </xf>
    <xf numFmtId="0" fontId="38" fillId="0" borderId="4" xfId="0" applyFont="1" applyBorder="1" applyAlignment="1">
      <alignment horizontal="center" vertical="top" wrapText="1"/>
    </xf>
    <xf numFmtId="0" fontId="48" fillId="0" borderId="4" xfId="0" applyFont="1" applyBorder="1" applyAlignment="1">
      <alignment horizontal="center" vertical="top" wrapText="1"/>
    </xf>
    <xf numFmtId="2" fontId="38" fillId="0" borderId="4" xfId="0" applyNumberFormat="1" applyFont="1" applyBorder="1" applyAlignment="1">
      <alignment horizontal="center" vertical="center"/>
    </xf>
    <xf numFmtId="2" fontId="48" fillId="0" borderId="4" xfId="0" applyNumberFormat="1" applyFont="1" applyBorder="1" applyAlignment="1">
      <alignment horizontal="center" vertical="top" wrapText="1"/>
    </xf>
    <xf numFmtId="2" fontId="38" fillId="0" borderId="4" xfId="0" applyNumberFormat="1" applyFont="1" applyBorder="1" applyAlignment="1">
      <alignment horizontal="center" vertical="top" wrapText="1"/>
    </xf>
    <xf numFmtId="0" fontId="53" fillId="0" borderId="4" xfId="0" applyFont="1" applyBorder="1" applyAlignment="1">
      <alignment horizontal="left" vertical="top" wrapText="1"/>
    </xf>
    <xf numFmtId="0" fontId="53" fillId="0" borderId="4" xfId="0" applyFont="1" applyBorder="1" applyAlignment="1">
      <alignment horizontal="center"/>
    </xf>
    <xf numFmtId="0" fontId="54" fillId="0" borderId="4" xfId="0" applyFont="1" applyBorder="1" applyAlignment="1">
      <alignment horizontal="center" vertical="center"/>
    </xf>
    <xf numFmtId="0" fontId="55" fillId="0" borderId="4" xfId="0" applyFont="1" applyBorder="1" applyAlignment="1">
      <alignment horizontal="center"/>
    </xf>
    <xf numFmtId="2" fontId="53" fillId="0" borderId="4" xfId="0" applyNumberFormat="1" applyFont="1" applyBorder="1" applyAlignment="1">
      <alignment horizontal="center"/>
    </xf>
    <xf numFmtId="2" fontId="53" fillId="0" borderId="4" xfId="0" applyNumberFormat="1" applyFont="1" applyBorder="1" applyAlignment="1">
      <alignment horizontal="center" vertical="center"/>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56" fillId="0" borderId="4" xfId="0" applyFont="1" applyBorder="1" applyAlignment="1">
      <alignment horizontal="left" vertical="top" wrapText="1"/>
    </xf>
    <xf numFmtId="2" fontId="55" fillId="0" borderId="4" xfId="0" applyNumberFormat="1" applyFont="1" applyBorder="1" applyAlignment="1">
      <alignment horizontal="center"/>
    </xf>
    <xf numFmtId="0" fontId="53" fillId="0" borderId="5" xfId="0" applyFont="1" applyBorder="1" applyAlignment="1">
      <alignment horizontal="left" vertical="top" wrapText="1"/>
    </xf>
    <xf numFmtId="0" fontId="53" fillId="0" borderId="5" xfId="0" applyFont="1" applyBorder="1" applyAlignment="1">
      <alignment horizontal="right" vertical="top" wrapText="1"/>
    </xf>
    <xf numFmtId="164" fontId="38" fillId="0" borderId="4" xfId="0" applyNumberFormat="1" applyFont="1" applyBorder="1" applyAlignment="1">
      <alignment horizontal="center" vertical="center" wrapText="1"/>
    </xf>
    <xf numFmtId="0" fontId="56" fillId="0" borderId="5" xfId="0" applyFont="1" applyBorder="1" applyAlignment="1">
      <alignment horizontal="left" vertical="top" wrapText="1"/>
    </xf>
    <xf numFmtId="0" fontId="38" fillId="0" borderId="5" xfId="0" applyFont="1" applyBorder="1" applyAlignment="1">
      <alignment vertical="top" wrapText="1"/>
    </xf>
    <xf numFmtId="0" fontId="43" fillId="0" borderId="4" xfId="0" applyFont="1" applyBorder="1" applyAlignment="1">
      <alignment horizontal="center" vertical="center" wrapText="1"/>
    </xf>
    <xf numFmtId="0" fontId="57" fillId="0" borderId="4" xfId="0" applyFont="1" applyBorder="1" applyAlignment="1">
      <alignment horizontal="left" vertical="top" wrapText="1"/>
    </xf>
    <xf numFmtId="0" fontId="56" fillId="0" borderId="4" xfId="0" applyFont="1" applyBorder="1" applyAlignment="1">
      <alignment horizontal="right" vertical="top" wrapText="1"/>
    </xf>
    <xf numFmtId="0" fontId="42" fillId="0" borderId="4" xfId="0" applyFont="1" applyBorder="1" applyAlignment="1">
      <alignment wrapText="1"/>
    </xf>
    <xf numFmtId="0" fontId="58" fillId="0" borderId="4" xfId="0" applyFont="1" applyBorder="1" applyAlignment="1">
      <alignment wrapText="1"/>
    </xf>
    <xf numFmtId="164" fontId="55" fillId="0" borderId="4" xfId="0" applyNumberFormat="1" applyFont="1" applyBorder="1" applyAlignment="1">
      <alignment horizontal="center"/>
    </xf>
    <xf numFmtId="0" fontId="59" fillId="0" borderId="4" xfId="0" applyFont="1" applyBorder="1" applyAlignment="1">
      <alignment horizontal="left" vertical="center" wrapText="1"/>
    </xf>
    <xf numFmtId="0" fontId="38" fillId="0" borderId="4" xfId="0" applyFont="1" applyFill="1" applyBorder="1" applyAlignment="1">
      <alignment horizontal="center" vertical="top" wrapText="1"/>
    </xf>
    <xf numFmtId="0" fontId="2" fillId="0" borderId="4" xfId="0" applyFont="1" applyBorder="1" applyAlignment="1">
      <alignment horizontal="center"/>
    </xf>
    <xf numFmtId="0" fontId="38" fillId="0" borderId="8" xfId="0" applyFont="1" applyBorder="1" applyAlignment="1">
      <alignment horizontal="center" wrapText="1"/>
    </xf>
    <xf numFmtId="0" fontId="38" fillId="0" borderId="9" xfId="0" applyFont="1" applyBorder="1" applyAlignment="1">
      <alignment horizontal="center" wrapText="1"/>
    </xf>
    <xf numFmtId="0" fontId="49" fillId="0" borderId="9" xfId="0" applyFont="1" applyBorder="1" applyAlignment="1">
      <alignment horizontal="center" vertical="center" wrapText="1"/>
    </xf>
    <xf numFmtId="0" fontId="48" fillId="0" borderId="4" xfId="0" applyFont="1" applyBorder="1" applyAlignment="1">
      <alignment horizontal="center" wrapText="1"/>
    </xf>
    <xf numFmtId="2" fontId="2" fillId="0" borderId="4" xfId="0" applyNumberFormat="1" applyFont="1" applyBorder="1" applyAlignment="1">
      <alignment horizontal="center"/>
    </xf>
    <xf numFmtId="0" fontId="61" fillId="0" borderId="0" xfId="0" applyFont="1"/>
    <xf numFmtId="0" fontId="61" fillId="0" borderId="0" xfId="0" applyFont="1" applyAlignment="1">
      <alignment horizontal="center"/>
    </xf>
    <xf numFmtId="0" fontId="37" fillId="0" borderId="0" xfId="0" applyFont="1" applyAlignment="1">
      <alignment horizontal="center" vertical="center"/>
    </xf>
    <xf numFmtId="0" fontId="24" fillId="0" borderId="4" xfId="0" applyFont="1" applyBorder="1" applyAlignment="1">
      <alignment horizontal="center" wrapText="1"/>
    </xf>
    <xf numFmtId="0" fontId="18" fillId="0" borderId="4" xfId="0" applyFont="1" applyBorder="1" applyAlignment="1">
      <alignment horizontal="center" wrapText="1"/>
    </xf>
    <xf numFmtId="0" fontId="11" fillId="0" borderId="4" xfId="0" applyFont="1" applyBorder="1" applyAlignment="1">
      <alignment wrapText="1"/>
    </xf>
    <xf numFmtId="0" fontId="18" fillId="4" borderId="4" xfId="0" applyFont="1" applyFill="1" applyBorder="1" applyAlignment="1">
      <alignment horizontal="center" wrapText="1"/>
    </xf>
    <xf numFmtId="0" fontId="0" fillId="0" borderId="0" xfId="0" applyBorder="1" applyAlignment="1">
      <alignment vertical="center"/>
    </xf>
    <xf numFmtId="2" fontId="11" fillId="0" borderId="4" xfId="0" applyNumberFormat="1" applyFont="1" applyBorder="1" applyAlignment="1">
      <alignment horizontal="center" wrapText="1"/>
    </xf>
    <xf numFmtId="0" fontId="51" fillId="0" borderId="4" xfId="0" applyFont="1" applyBorder="1" applyAlignment="1">
      <alignment horizontal="center" vertical="center" wrapText="1"/>
    </xf>
    <xf numFmtId="0" fontId="51" fillId="0" borderId="4" xfId="0" applyFont="1" applyBorder="1" applyAlignment="1">
      <alignment horizontal="left" vertical="center" wrapText="1"/>
    </xf>
    <xf numFmtId="2" fontId="51" fillId="0" borderId="4" xfId="0" applyNumberFormat="1" applyFont="1" applyBorder="1" applyAlignment="1">
      <alignment horizontal="center" vertical="center" wrapText="1"/>
    </xf>
    <xf numFmtId="2" fontId="51" fillId="0" borderId="4" xfId="0" applyNumberFormat="1" applyFont="1" applyBorder="1" applyAlignment="1">
      <alignment horizontal="center" vertical="center"/>
    </xf>
    <xf numFmtId="0" fontId="51" fillId="0" borderId="4" xfId="0" applyFont="1" applyBorder="1" applyAlignment="1">
      <alignment horizontal="center" vertical="center"/>
    </xf>
    <xf numFmtId="0" fontId="63" fillId="0" borderId="4" xfId="0" applyFont="1" applyBorder="1" applyAlignment="1">
      <alignment horizontal="center" vertical="center"/>
    </xf>
    <xf numFmtId="0" fontId="51" fillId="0" borderId="4" xfId="0" applyFont="1" applyFill="1" applyBorder="1" applyAlignment="1">
      <alignment horizontal="center" vertical="center" wrapText="1"/>
    </xf>
    <xf numFmtId="1" fontId="51" fillId="0" borderId="4" xfId="1" applyNumberFormat="1" applyFont="1" applyBorder="1" applyAlignment="1">
      <alignment horizontal="center" vertical="center" wrapText="1"/>
    </xf>
    <xf numFmtId="0" fontId="51" fillId="0" borderId="0" xfId="0" applyFont="1" applyBorder="1" applyAlignment="1">
      <alignment horizontal="center" vertical="center" wrapText="1"/>
    </xf>
    <xf numFmtId="0" fontId="51" fillId="0" borderId="0" xfId="0" applyFont="1" applyBorder="1" applyAlignment="1">
      <alignment horizontal="left" vertical="center" wrapText="1"/>
    </xf>
    <xf numFmtId="1" fontId="51" fillId="0" borderId="0" xfId="1" applyNumberFormat="1" applyFont="1" applyBorder="1" applyAlignment="1">
      <alignment horizontal="center" vertical="center" wrapText="1"/>
    </xf>
    <xf numFmtId="0" fontId="63" fillId="0" borderId="0" xfId="0" applyFont="1" applyAlignment="1">
      <alignment horizontal="center" vertical="center"/>
    </xf>
    <xf numFmtId="2" fontId="0" fillId="0" borderId="0" xfId="0" applyNumberFormat="1" applyAlignment="1">
      <alignment horizontal="center" vertical="center"/>
    </xf>
    <xf numFmtId="0" fontId="61" fillId="0" borderId="0" xfId="0" applyFont="1" applyAlignment="1">
      <alignment horizontal="center" vertical="center"/>
    </xf>
    <xf numFmtId="0" fontId="61" fillId="0" borderId="0" xfId="0" applyFont="1" applyAlignment="1">
      <alignment horizontal="left" vertical="center"/>
    </xf>
    <xf numFmtId="0" fontId="63" fillId="0" borderId="0" xfId="0" applyFont="1" applyAlignment="1">
      <alignment horizontal="left" vertical="center"/>
    </xf>
    <xf numFmtId="0" fontId="51" fillId="3" borderId="4" xfId="0" applyFont="1" applyFill="1" applyBorder="1" applyAlignment="1">
      <alignment horizontal="center" vertical="center" wrapText="1"/>
    </xf>
    <xf numFmtId="0" fontId="51" fillId="3" borderId="4" xfId="0" applyFont="1" applyFill="1" applyBorder="1" applyAlignment="1">
      <alignment horizontal="left" vertical="center" wrapText="1"/>
    </xf>
    <xf numFmtId="2" fontId="51" fillId="3" borderId="4" xfId="0" applyNumberFormat="1" applyFont="1" applyFill="1" applyBorder="1" applyAlignment="1">
      <alignment horizontal="center" vertical="center" wrapText="1"/>
    </xf>
    <xf numFmtId="0" fontId="0" fillId="3" borderId="0" xfId="0" applyFill="1" applyAlignment="1">
      <alignment horizontal="center" vertical="center"/>
    </xf>
    <xf numFmtId="0" fontId="3" fillId="0" borderId="1" xfId="0" applyFont="1" applyBorder="1" applyAlignment="1">
      <alignment horizontal="center" vertical="top"/>
    </xf>
    <xf numFmtId="0" fontId="3" fillId="0" borderId="0"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4" fillId="0" borderId="4" xfId="0" applyFont="1" applyBorder="1" applyAlignment="1">
      <alignment horizontal="left" vertical="top" wrapText="1"/>
    </xf>
    <xf numFmtId="0" fontId="13" fillId="0" borderId="0" xfId="0" applyFont="1" applyBorder="1" applyAlignment="1">
      <alignment horizontal="center" vertical="center" wrapText="1"/>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3" fillId="0" borderId="4" xfId="0" applyFont="1" applyBorder="1" applyAlignment="1">
      <alignment horizontal="center" vertical="top"/>
    </xf>
    <xf numFmtId="0" fontId="5" fillId="0" borderId="4" xfId="0" applyFont="1" applyBorder="1" applyAlignment="1">
      <alignment horizontal="left" vertical="top" wrapText="1"/>
    </xf>
    <xf numFmtId="0" fontId="23" fillId="0" borderId="4" xfId="0" applyFont="1" applyBorder="1" applyAlignment="1">
      <alignment horizontal="righ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2" fillId="0" borderId="4" xfId="0" applyFont="1" applyBorder="1" applyAlignment="1">
      <alignment horizontal="center" vertical="center"/>
    </xf>
    <xf numFmtId="0" fontId="29" fillId="0" borderId="0" xfId="0" applyFont="1" applyBorder="1" applyAlignment="1">
      <alignment horizontal="center" vertical="center" wrapText="1"/>
    </xf>
    <xf numFmtId="0" fontId="53" fillId="0" borderId="8" xfId="0" applyFont="1" applyBorder="1" applyAlignment="1">
      <alignment horizontal="center"/>
    </xf>
    <xf numFmtId="0" fontId="53" fillId="0" borderId="9" xfId="0" applyFont="1" applyBorder="1" applyAlignment="1">
      <alignment horizontal="center"/>
    </xf>
    <xf numFmtId="0" fontId="53" fillId="0" borderId="10" xfId="0" applyFont="1" applyBorder="1" applyAlignment="1">
      <alignment horizontal="center"/>
    </xf>
    <xf numFmtId="0" fontId="62" fillId="0" borderId="0" xfId="0" applyFont="1"/>
    <xf numFmtId="0" fontId="45" fillId="0" borderId="0" xfId="0" applyFont="1" applyBorder="1" applyAlignment="1">
      <alignment horizontal="left" vertical="top" wrapText="1"/>
    </xf>
    <xf numFmtId="0" fontId="45" fillId="0" borderId="3" xfId="0" applyFont="1" applyBorder="1" applyAlignment="1">
      <alignment horizontal="left" vertical="top" wrapText="1"/>
    </xf>
    <xf numFmtId="0" fontId="44" fillId="0" borderId="0" xfId="0" applyFont="1" applyAlignment="1">
      <alignment horizontal="center" vertical="center"/>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8" fillId="0" borderId="10" xfId="0" applyFont="1" applyBorder="1" applyAlignment="1">
      <alignment horizontal="left"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35" fillId="8" borderId="4" xfId="0" applyFont="1" applyFill="1" applyBorder="1" applyAlignment="1">
      <alignment horizontal="left" vertic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5" fillId="0" borderId="8" xfId="0" applyFont="1" applyBorder="1" applyAlignment="1">
      <alignment horizontal="center" vertical="center"/>
    </xf>
    <xf numFmtId="0" fontId="35" fillId="0" borderId="10" xfId="0" applyFont="1" applyBorder="1" applyAlignment="1">
      <alignment horizontal="center" vertical="center"/>
    </xf>
    <xf numFmtId="0" fontId="2" fillId="0" borderId="8" xfId="0" applyFont="1" applyBorder="1" applyAlignment="1"/>
    <xf numFmtId="0" fontId="2" fillId="0" borderId="9" xfId="0" applyFont="1" applyBorder="1" applyAlignment="1"/>
    <xf numFmtId="0" fontId="2" fillId="0" borderId="10" xfId="0" applyFont="1" applyBorder="1" applyAlignment="1"/>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4" fillId="0" borderId="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7" xfId="0" applyFont="1" applyBorder="1" applyAlignment="1">
      <alignment horizontal="center" vertical="center" wrapText="1"/>
    </xf>
    <xf numFmtId="2" fontId="35" fillId="0" borderId="4" xfId="0" applyNumberFormat="1" applyFont="1" applyBorder="1" applyAlignment="1">
      <alignment horizontal="center" vertical="center"/>
    </xf>
    <xf numFmtId="2" fontId="34" fillId="0" borderId="8" xfId="0" applyNumberFormat="1" applyFont="1" applyBorder="1" applyAlignment="1">
      <alignment horizontal="center" vertical="center"/>
    </xf>
    <xf numFmtId="2" fontId="34" fillId="0" borderId="10" xfId="0" applyNumberFormat="1" applyFont="1" applyBorder="1" applyAlignment="1">
      <alignment horizontal="center" vertical="center"/>
    </xf>
    <xf numFmtId="0" fontId="34" fillId="0" borderId="4" xfId="0" applyFont="1" applyBorder="1" applyAlignment="1">
      <alignment horizontal="center" vertical="center"/>
    </xf>
    <xf numFmtId="0" fontId="36" fillId="0" borderId="5" xfId="0" applyFont="1" applyBorder="1" applyAlignment="1">
      <alignment horizontal="center" vertical="center" wrapText="1"/>
    </xf>
    <xf numFmtId="0" fontId="36" fillId="0" borderId="11" xfId="0" applyFont="1" applyBorder="1" applyAlignment="1">
      <alignment horizontal="center" vertical="center" wrapText="1"/>
    </xf>
    <xf numFmtId="164" fontId="34" fillId="0" borderId="8" xfId="0" applyNumberFormat="1" applyFont="1" applyBorder="1" applyAlignment="1">
      <alignment horizontal="center" vertical="center"/>
    </xf>
    <xf numFmtId="164" fontId="34" fillId="0" borderId="10" xfId="0" applyNumberFormat="1" applyFont="1" applyBorder="1" applyAlignment="1">
      <alignment horizontal="center" vertical="center"/>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3" fillId="0" borderId="4" xfId="0" applyFont="1" applyFill="1" applyBorder="1" applyAlignment="1">
      <alignment horizontal="center" vertical="center" wrapText="1"/>
    </xf>
    <xf numFmtId="0" fontId="33" fillId="0" borderId="4" xfId="0" applyFont="1" applyFill="1" applyBorder="1" applyAlignment="1">
      <alignment horizontal="center" vertical="center"/>
    </xf>
    <xf numFmtId="0" fontId="33" fillId="8" borderId="8" xfId="0" applyFont="1" applyFill="1" applyBorder="1" applyAlignment="1">
      <alignment horizontal="left" vertical="center" wrapText="1"/>
    </xf>
    <xf numFmtId="0" fontId="33" fillId="8" borderId="9" xfId="0" applyFont="1" applyFill="1" applyBorder="1" applyAlignment="1">
      <alignment horizontal="left" vertical="center" wrapText="1"/>
    </xf>
    <xf numFmtId="0" fontId="33" fillId="8" borderId="10" xfId="0" applyFont="1" applyFill="1" applyBorder="1" applyAlignment="1">
      <alignment horizontal="left" vertical="center"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2" fillId="0" borderId="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3" fillId="0" borderId="8" xfId="0" applyFont="1" applyBorder="1" applyAlignment="1">
      <alignment horizontal="left" vertical="center" wrapText="1"/>
    </xf>
    <xf numFmtId="0" fontId="63" fillId="0" borderId="9" xfId="0" applyFont="1" applyBorder="1" applyAlignment="1">
      <alignment horizontal="left" vertical="center" wrapText="1"/>
    </xf>
    <xf numFmtId="0" fontId="63" fillId="0" borderId="10" xfId="0" applyFont="1" applyBorder="1" applyAlignment="1">
      <alignment horizontal="left" vertical="center" wrapText="1"/>
    </xf>
    <xf numFmtId="0" fontId="63" fillId="0" borderId="8" xfId="0" applyFont="1" applyBorder="1" applyAlignment="1">
      <alignment horizontal="center" vertical="center"/>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63" fillId="0" borderId="8" xfId="0" applyFont="1" applyBorder="1" applyAlignment="1">
      <alignment horizontal="center" vertical="center" wrapText="1"/>
    </xf>
    <xf numFmtId="0" fontId="63" fillId="0" borderId="9" xfId="0" applyFont="1" applyBorder="1" applyAlignment="1">
      <alignment horizontal="center" vertical="center" wrapText="1"/>
    </xf>
    <xf numFmtId="0" fontId="63" fillId="0" borderId="10" xfId="0" applyFont="1" applyBorder="1" applyAlignment="1">
      <alignment horizontal="center" vertical="center" wrapText="1"/>
    </xf>
    <xf numFmtId="0" fontId="0" fillId="0" borderId="9" xfId="0" applyBorder="1"/>
    <xf numFmtId="0" fontId="0" fillId="0" borderId="10" xfId="0" applyBorder="1"/>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0" xfId="0" applyFont="1" applyBorder="1" applyAlignment="1">
      <alignment horizontal="center" vertical="center"/>
    </xf>
    <xf numFmtId="0" fontId="3" fillId="0" borderId="4" xfId="0" applyFont="1" applyBorder="1" applyAlignment="1">
      <alignment horizontal="center" vertical="center"/>
    </xf>
    <xf numFmtId="0" fontId="65" fillId="0" borderId="8"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51" fillId="3" borderId="8" xfId="0" applyFont="1" applyFill="1" applyBorder="1" applyAlignment="1">
      <alignment horizontal="right" vertical="center" wrapText="1"/>
    </xf>
    <xf numFmtId="0" fontId="51" fillId="3" borderId="9" xfId="0" applyFont="1" applyFill="1" applyBorder="1" applyAlignment="1">
      <alignment horizontal="right" vertical="center" wrapText="1"/>
    </xf>
    <xf numFmtId="0" fontId="51" fillId="3" borderId="10" xfId="0" applyFont="1" applyFill="1" applyBorder="1" applyAlignment="1">
      <alignment horizontal="right" vertical="center" wrapText="1"/>
    </xf>
    <xf numFmtId="0" fontId="63" fillId="0" borderId="4" xfId="0" applyFont="1" applyBorder="1" applyAlignment="1">
      <alignment horizontal="center" vertical="center"/>
    </xf>
    <xf numFmtId="0" fontId="9" fillId="0" borderId="4" xfId="0" applyFont="1" applyBorder="1" applyAlignment="1">
      <alignment horizontal="left" vertical="top" wrapText="1"/>
    </xf>
    <xf numFmtId="0" fontId="26" fillId="0" borderId="4" xfId="0" applyFont="1" applyBorder="1" applyAlignment="1">
      <alignment horizontal="left" vertical="center" wrapText="1"/>
    </xf>
    <xf numFmtId="0" fontId="42" fillId="0" borderId="8" xfId="0" applyFont="1" applyBorder="1" applyAlignment="1">
      <alignment horizontal="left" vertical="center" wrapText="1"/>
    </xf>
    <xf numFmtId="0" fontId="42" fillId="0" borderId="9" xfId="0" applyFont="1" applyBorder="1" applyAlignment="1">
      <alignment horizontal="left" vertical="center" wrapText="1"/>
    </xf>
    <xf numFmtId="0" fontId="42" fillId="0" borderId="10" xfId="0" applyFont="1" applyBorder="1" applyAlignment="1">
      <alignment horizontal="left"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habutra-%20Ward%20-%2012D.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taji%20nagar%20park-ward%2013%20D.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9">
          <cell r="E9">
            <v>15.28</v>
          </cell>
          <cell r="F9">
            <v>27.072486000000001</v>
          </cell>
          <cell r="G9">
            <v>13.581</v>
          </cell>
          <cell r="H9">
            <v>62.179008779382606</v>
          </cell>
          <cell r="I9">
            <v>13.6</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st. Bwall 121-124 set "/>
      <sheetName val="const. B-wall 37-56set"/>
      <sheetName val="Park at harmu"/>
      <sheetName val="Sheet1"/>
      <sheetName val="Sheet2"/>
      <sheetName val="Sheet3"/>
      <sheetName val="Sheet4"/>
    </sheetNames>
    <sheetDataSet>
      <sheetData sheetId="0"/>
      <sheetData sheetId="1"/>
      <sheetData sheetId="2"/>
      <sheetData sheetId="3">
        <row r="10">
          <cell r="F10">
            <v>1.2963991232387011</v>
          </cell>
          <cell r="G10">
            <v>7.6677080960544455</v>
          </cell>
          <cell r="H10">
            <v>7.7329239802708845</v>
          </cell>
          <cell r="I10">
            <v>3138.4397792678546</v>
          </cell>
          <cell r="J10">
            <v>23.446127707772902</v>
          </cell>
        </row>
      </sheetData>
      <sheetData sheetId="4">
        <row r="7">
          <cell r="G7">
            <v>1.1089684014869889</v>
          </cell>
          <cell r="H7">
            <v>2.2179368029739779</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26"/>
  <sheetViews>
    <sheetView topLeftCell="A16" workbookViewId="0">
      <selection activeCell="F22" sqref="F22"/>
    </sheetView>
  </sheetViews>
  <sheetFormatPr defaultRowHeight="15"/>
  <cols>
    <col min="1" max="1" width="8.7109375" customWidth="1"/>
    <col min="2" max="2" width="44.140625" customWidth="1"/>
    <col min="3" max="3" width="12.140625" style="58" customWidth="1"/>
    <col min="4" max="5" width="11.5703125" style="58" customWidth="1"/>
    <col min="6" max="6" width="12.140625" style="58" customWidth="1"/>
  </cols>
  <sheetData>
    <row r="1" spans="1:7" ht="18.75">
      <c r="A1" s="251" t="s">
        <v>0</v>
      </c>
      <c r="B1" s="252"/>
      <c r="C1" s="252"/>
      <c r="D1" s="252"/>
      <c r="E1" s="252"/>
      <c r="F1" s="252"/>
      <c r="G1" s="1"/>
    </row>
    <row r="2" spans="1:7" ht="18.75">
      <c r="A2" s="253" t="s">
        <v>1</v>
      </c>
      <c r="B2" s="254"/>
      <c r="C2" s="254"/>
      <c r="D2" s="254"/>
      <c r="E2" s="254"/>
      <c r="F2" s="254"/>
      <c r="G2" s="1"/>
    </row>
    <row r="3" spans="1:7" ht="37.5" customHeight="1">
      <c r="A3" s="255" t="s">
        <v>492</v>
      </c>
      <c r="B3" s="255"/>
      <c r="C3" s="255"/>
      <c r="D3" s="255"/>
      <c r="E3" s="255"/>
      <c r="F3" s="255"/>
      <c r="G3" s="2"/>
    </row>
    <row r="4" spans="1:7">
      <c r="A4" s="3" t="s">
        <v>3</v>
      </c>
      <c r="B4" s="3" t="s">
        <v>4</v>
      </c>
      <c r="C4" s="45"/>
      <c r="D4" s="45" t="s">
        <v>6</v>
      </c>
      <c r="E4" s="45" t="s">
        <v>7</v>
      </c>
      <c r="F4" s="45" t="s">
        <v>8</v>
      </c>
    </row>
    <row r="5" spans="1:7" ht="21">
      <c r="A5" s="4">
        <v>1</v>
      </c>
      <c r="B5" s="37" t="s">
        <v>45</v>
      </c>
      <c r="C5" s="4">
        <v>0</v>
      </c>
      <c r="D5" s="4" t="s">
        <v>46</v>
      </c>
      <c r="E5" s="4">
        <v>0</v>
      </c>
      <c r="F5" s="7">
        <f>C5*E5</f>
        <v>0</v>
      </c>
    </row>
    <row r="6" spans="1:7" ht="33.75" customHeight="1">
      <c r="A6" s="92" t="s">
        <v>47</v>
      </c>
      <c r="B6" s="93" t="s">
        <v>342</v>
      </c>
      <c r="C6" s="168">
        <v>0.89</v>
      </c>
      <c r="D6" s="6" t="s">
        <v>11</v>
      </c>
      <c r="E6" s="4">
        <v>688.52</v>
      </c>
      <c r="F6" s="7">
        <f t="shared" ref="F6:F20" si="0">C6*E6</f>
        <v>612.78279999999995</v>
      </c>
    </row>
    <row r="7" spans="1:7" ht="102">
      <c r="A7" s="4" t="s">
        <v>164</v>
      </c>
      <c r="B7" s="5" t="s">
        <v>109</v>
      </c>
      <c r="C7" s="6">
        <v>6.77</v>
      </c>
      <c r="D7" s="6" t="s">
        <v>11</v>
      </c>
      <c r="E7" s="4">
        <v>120.53</v>
      </c>
      <c r="F7" s="7">
        <f t="shared" si="0"/>
        <v>815.98809999999992</v>
      </c>
    </row>
    <row r="8" spans="1:7" ht="89.25">
      <c r="A8" s="4" t="s">
        <v>165</v>
      </c>
      <c r="B8" s="8" t="s">
        <v>13</v>
      </c>
      <c r="C8" s="6">
        <v>0.69</v>
      </c>
      <c r="D8" s="6" t="s">
        <v>14</v>
      </c>
      <c r="E8" s="6">
        <v>223.35</v>
      </c>
      <c r="F8" s="7">
        <f t="shared" si="0"/>
        <v>154.11149999999998</v>
      </c>
    </row>
    <row r="9" spans="1:7" ht="75.75" customHeight="1">
      <c r="A9" s="4" t="s">
        <v>166</v>
      </c>
      <c r="B9" s="5" t="s">
        <v>16</v>
      </c>
      <c r="C9" s="6">
        <v>0.87</v>
      </c>
      <c r="D9" s="6" t="s">
        <v>14</v>
      </c>
      <c r="E9" s="6">
        <v>1149.1199999999999</v>
      </c>
      <c r="F9" s="7">
        <f t="shared" si="0"/>
        <v>999.73439999999994</v>
      </c>
    </row>
    <row r="10" spans="1:7" ht="75.75" customHeight="1" thickBot="1">
      <c r="A10" s="4" t="s">
        <v>343</v>
      </c>
      <c r="B10" s="12" t="s">
        <v>78</v>
      </c>
      <c r="C10" s="14">
        <v>0.99</v>
      </c>
      <c r="D10" s="6" t="s">
        <v>14</v>
      </c>
      <c r="E10" s="6">
        <v>5358.83</v>
      </c>
      <c r="F10" s="7">
        <f t="shared" si="0"/>
        <v>5305.2416999999996</v>
      </c>
    </row>
    <row r="11" spans="1:7" ht="75.75" customHeight="1" thickBot="1">
      <c r="A11" s="4" t="s">
        <v>344</v>
      </c>
      <c r="B11" s="12" t="s">
        <v>80</v>
      </c>
      <c r="C11" s="13">
        <v>1.48</v>
      </c>
      <c r="D11" s="14" t="s">
        <v>36</v>
      </c>
      <c r="E11" s="14">
        <v>2502.14</v>
      </c>
      <c r="F11" s="7">
        <f t="shared" si="0"/>
        <v>3703.1671999999999</v>
      </c>
    </row>
    <row r="12" spans="1:7" ht="75.75" customHeight="1" thickBot="1">
      <c r="A12" s="4" t="s">
        <v>345</v>
      </c>
      <c r="B12" s="12" t="s">
        <v>142</v>
      </c>
      <c r="C12" s="13">
        <v>12.68</v>
      </c>
      <c r="D12" s="14" t="s">
        <v>36</v>
      </c>
      <c r="E12" s="14">
        <v>245.79</v>
      </c>
      <c r="F12" s="7">
        <f t="shared" si="0"/>
        <v>3116.6171999999997</v>
      </c>
    </row>
    <row r="13" spans="1:7" ht="63.75" customHeight="1">
      <c r="A13" s="24" t="s">
        <v>112</v>
      </c>
      <c r="B13" s="5" t="s">
        <v>20</v>
      </c>
      <c r="C13" s="6">
        <v>1.04</v>
      </c>
      <c r="D13" s="6" t="s">
        <v>14</v>
      </c>
      <c r="E13" s="6">
        <v>5489.86</v>
      </c>
      <c r="F13" s="7">
        <f t="shared" si="0"/>
        <v>5709.4543999999996</v>
      </c>
    </row>
    <row r="14" spans="1:7" ht="63.75" customHeight="1">
      <c r="A14" s="24" t="s">
        <v>346</v>
      </c>
      <c r="B14" s="5" t="s">
        <v>22</v>
      </c>
      <c r="C14" s="169">
        <v>0.11</v>
      </c>
      <c r="D14" s="6" t="s">
        <v>23</v>
      </c>
      <c r="E14" s="6">
        <v>65841.84</v>
      </c>
      <c r="F14" s="7">
        <f t="shared" si="0"/>
        <v>7242.6023999999998</v>
      </c>
    </row>
    <row r="15" spans="1:7" ht="18.75">
      <c r="A15" s="4">
        <v>11</v>
      </c>
      <c r="B15" s="16" t="s">
        <v>24</v>
      </c>
      <c r="C15" s="57"/>
      <c r="D15" s="6"/>
      <c r="E15" s="6"/>
      <c r="F15" s="7">
        <f t="shared" si="0"/>
        <v>0</v>
      </c>
    </row>
    <row r="16" spans="1:7" ht="15.75">
      <c r="A16" s="4">
        <v>12</v>
      </c>
      <c r="B16" s="5" t="s">
        <v>41</v>
      </c>
      <c r="C16" s="6">
        <v>0.69</v>
      </c>
      <c r="D16" s="6" t="s">
        <v>14</v>
      </c>
      <c r="E16" s="6">
        <v>403.07</v>
      </c>
      <c r="F16" s="7">
        <f t="shared" si="0"/>
        <v>278.11829999999998</v>
      </c>
    </row>
    <row r="17" spans="1:6" ht="15.75">
      <c r="A17" s="4">
        <v>13</v>
      </c>
      <c r="B17" s="5" t="s">
        <v>114</v>
      </c>
      <c r="C17" s="6">
        <v>1.86</v>
      </c>
      <c r="D17" s="6" t="s">
        <v>14</v>
      </c>
      <c r="E17" s="6">
        <v>907.32</v>
      </c>
      <c r="F17" s="7">
        <f t="shared" si="0"/>
        <v>1687.6152000000002</v>
      </c>
    </row>
    <row r="18" spans="1:6" ht="15.75">
      <c r="A18" s="4">
        <v>14</v>
      </c>
      <c r="B18" s="5" t="s">
        <v>61</v>
      </c>
      <c r="C18" s="6">
        <v>1.78</v>
      </c>
      <c r="D18" s="6" t="s">
        <v>14</v>
      </c>
      <c r="E18" s="6">
        <v>541.66999999999996</v>
      </c>
      <c r="F18" s="7">
        <f t="shared" si="0"/>
        <v>964.17259999999999</v>
      </c>
    </row>
    <row r="19" spans="1:6" ht="15.75">
      <c r="A19" s="4">
        <v>15</v>
      </c>
      <c r="B19" s="5" t="s">
        <v>62</v>
      </c>
      <c r="C19" s="6">
        <v>2.35</v>
      </c>
      <c r="D19" s="6" t="s">
        <v>14</v>
      </c>
      <c r="E19" s="6">
        <v>863.24</v>
      </c>
      <c r="F19" s="7">
        <f t="shared" si="0"/>
        <v>2028.614</v>
      </c>
    </row>
    <row r="20" spans="1:6" ht="15.75">
      <c r="A20" s="4">
        <v>16</v>
      </c>
      <c r="B20" s="5" t="s">
        <v>28</v>
      </c>
      <c r="C20" s="6">
        <v>6.77</v>
      </c>
      <c r="D20" s="6" t="s">
        <v>14</v>
      </c>
      <c r="E20" s="6">
        <v>177.17</v>
      </c>
      <c r="F20" s="7">
        <f t="shared" si="0"/>
        <v>1199.4408999999998</v>
      </c>
    </row>
    <row r="21" spans="1:6">
      <c r="A21" s="135"/>
      <c r="B21" s="35"/>
      <c r="C21" s="35"/>
      <c r="D21" s="35"/>
      <c r="E21" s="35"/>
      <c r="F21" s="18">
        <f>SUM(F5:F20)</f>
        <v>33817.6607</v>
      </c>
    </row>
    <row r="22" spans="1:6">
      <c r="A22" s="19"/>
      <c r="B22" s="20"/>
      <c r="C22" s="20"/>
      <c r="D22" s="20"/>
      <c r="E22" s="20"/>
      <c r="F22" s="21"/>
    </row>
    <row r="23" spans="1:6">
      <c r="A23" s="19"/>
      <c r="B23" s="20"/>
      <c r="C23" s="20"/>
      <c r="D23" s="20"/>
      <c r="E23" s="20"/>
      <c r="F23" s="21"/>
    </row>
    <row r="24" spans="1:6" ht="15" customHeight="1">
      <c r="B24" s="256" t="s">
        <v>30</v>
      </c>
      <c r="C24" s="256"/>
      <c r="D24" s="256"/>
      <c r="E24" s="256"/>
      <c r="F24" s="256"/>
    </row>
    <row r="25" spans="1:6">
      <c r="B25" s="256"/>
      <c r="C25" s="256"/>
      <c r="D25" s="256"/>
      <c r="E25" s="256"/>
      <c r="F25" s="256"/>
    </row>
    <row r="26" spans="1:6">
      <c r="B26" s="256"/>
      <c r="C26" s="256"/>
      <c r="D26" s="256"/>
      <c r="E26" s="256"/>
      <c r="F26" s="256"/>
    </row>
  </sheetData>
  <mergeCells count="4">
    <mergeCell ref="A1:F1"/>
    <mergeCell ref="A2:F2"/>
    <mergeCell ref="A3:F3"/>
    <mergeCell ref="B24:F26"/>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22"/>
  <sheetViews>
    <sheetView topLeftCell="A13" workbookViewId="0">
      <selection activeCell="I17" sqref="I17"/>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37.5" customHeight="1">
      <c r="A3" s="255" t="s">
        <v>339</v>
      </c>
      <c r="B3" s="255"/>
      <c r="C3" s="255"/>
      <c r="D3" s="255"/>
      <c r="E3" s="255"/>
      <c r="F3" s="255"/>
      <c r="G3" s="255"/>
      <c r="H3" s="255"/>
      <c r="I3" s="255"/>
      <c r="J3" s="2"/>
    </row>
    <row r="4" spans="1:10">
      <c r="A4" s="3" t="s">
        <v>3</v>
      </c>
      <c r="B4" s="3" t="s">
        <v>4</v>
      </c>
      <c r="C4" s="3">
        <v>3</v>
      </c>
      <c r="D4" s="3">
        <v>1</v>
      </c>
      <c r="E4" s="3">
        <v>2</v>
      </c>
      <c r="F4" s="3" t="s">
        <v>5</v>
      </c>
      <c r="G4" s="3" t="s">
        <v>6</v>
      </c>
      <c r="H4" s="3" t="s">
        <v>7</v>
      </c>
      <c r="I4" s="3" t="s">
        <v>8</v>
      </c>
    </row>
    <row r="5" spans="1:10" ht="102">
      <c r="A5" s="4" t="s">
        <v>86</v>
      </c>
      <c r="B5" s="5" t="s">
        <v>32</v>
      </c>
      <c r="C5" s="9">
        <v>80.72</v>
      </c>
      <c r="D5" s="9">
        <v>11.23</v>
      </c>
      <c r="E5" s="9">
        <v>20.8</v>
      </c>
      <c r="F5" s="4">
        <v>84.74</v>
      </c>
      <c r="G5" s="6" t="s">
        <v>11</v>
      </c>
      <c r="H5" s="6">
        <v>120.53</v>
      </c>
      <c r="I5" s="7">
        <f t="shared" ref="I5:I16" si="0">H5*F5</f>
        <v>10213.7122</v>
      </c>
    </row>
    <row r="6" spans="1:10" ht="89.25">
      <c r="A6" s="4" t="s">
        <v>87</v>
      </c>
      <c r="B6" s="8" t="s">
        <v>13</v>
      </c>
      <c r="C6" s="9">
        <v>7.51</v>
      </c>
      <c r="D6" s="9">
        <v>1.21</v>
      </c>
      <c r="E6" s="9">
        <v>1.95</v>
      </c>
      <c r="F6" s="4">
        <v>7.96</v>
      </c>
      <c r="G6" s="6" t="s">
        <v>14</v>
      </c>
      <c r="H6" s="6">
        <v>223.35</v>
      </c>
      <c r="I6" s="7">
        <f t="shared" si="0"/>
        <v>1777.866</v>
      </c>
    </row>
    <row r="7" spans="1:10" ht="63.75">
      <c r="A7" s="4" t="s">
        <v>89</v>
      </c>
      <c r="B7" s="5" t="s">
        <v>16</v>
      </c>
      <c r="C7" s="9">
        <v>12.51</v>
      </c>
      <c r="D7" s="9">
        <v>2.0099999999999998</v>
      </c>
      <c r="E7" s="9">
        <v>3.25</v>
      </c>
      <c r="F7" s="4">
        <v>13.06</v>
      </c>
      <c r="G7" s="6" t="s">
        <v>14</v>
      </c>
      <c r="H7" s="6">
        <v>1149.1199999999999</v>
      </c>
      <c r="I7" s="7">
        <f t="shared" si="0"/>
        <v>15007.5072</v>
      </c>
    </row>
    <row r="8" spans="1:10" ht="75" customHeight="1">
      <c r="A8" s="4" t="s">
        <v>340</v>
      </c>
      <c r="B8" s="8" t="s">
        <v>56</v>
      </c>
      <c r="C8" s="9">
        <v>13.23</v>
      </c>
      <c r="D8" s="9" t="s">
        <v>34</v>
      </c>
      <c r="E8" s="9">
        <v>5829</v>
      </c>
      <c r="F8" s="4">
        <v>35.04</v>
      </c>
      <c r="G8" s="6" t="s">
        <v>14</v>
      </c>
      <c r="H8" s="6">
        <v>5829</v>
      </c>
      <c r="I8" s="7">
        <f t="shared" si="0"/>
        <v>204248.16</v>
      </c>
    </row>
    <row r="9" spans="1:10" ht="63.75" customHeight="1">
      <c r="A9" s="24" t="s">
        <v>337</v>
      </c>
      <c r="B9" s="5" t="s">
        <v>20</v>
      </c>
      <c r="C9" s="9">
        <v>6.01</v>
      </c>
      <c r="D9" s="6" t="s">
        <v>14</v>
      </c>
      <c r="E9" s="6">
        <v>5489.86</v>
      </c>
      <c r="F9" s="4">
        <v>15.93</v>
      </c>
      <c r="G9" s="6" t="s">
        <v>14</v>
      </c>
      <c r="H9" s="6">
        <v>5489.86</v>
      </c>
      <c r="I9" s="7">
        <f t="shared" si="0"/>
        <v>87453.469799999992</v>
      </c>
    </row>
    <row r="10" spans="1:10" ht="78" customHeight="1">
      <c r="A10" s="4" t="s">
        <v>40</v>
      </c>
      <c r="B10" s="5" t="s">
        <v>59</v>
      </c>
      <c r="C10" s="9">
        <v>1.87</v>
      </c>
      <c r="D10" s="6" t="s">
        <v>23</v>
      </c>
      <c r="E10" s="6">
        <v>65841.84</v>
      </c>
      <c r="F10" s="52">
        <v>4.95</v>
      </c>
      <c r="G10" s="53" t="s">
        <v>23</v>
      </c>
      <c r="H10" s="53">
        <v>65841.84</v>
      </c>
      <c r="I10" s="7">
        <f t="shared" si="0"/>
        <v>325917.10800000001</v>
      </c>
    </row>
    <row r="11" spans="1:10" ht="18.75">
      <c r="A11" s="4">
        <v>8</v>
      </c>
      <c r="B11" s="16" t="s">
        <v>24</v>
      </c>
      <c r="C11" s="9"/>
      <c r="D11" s="9"/>
      <c r="E11" s="9"/>
      <c r="F11" s="4"/>
      <c r="G11" s="6"/>
      <c r="H11" s="6"/>
      <c r="I11" s="7">
        <f t="shared" si="0"/>
        <v>0</v>
      </c>
    </row>
    <row r="12" spans="1:10" ht="15.75">
      <c r="A12" s="4">
        <v>9</v>
      </c>
      <c r="B12" s="5" t="s">
        <v>25</v>
      </c>
      <c r="C12" s="9">
        <v>7.51</v>
      </c>
      <c r="D12" s="9">
        <v>1.21</v>
      </c>
      <c r="E12" s="9">
        <v>1.95</v>
      </c>
      <c r="F12" s="4">
        <v>21.91</v>
      </c>
      <c r="G12" s="6" t="s">
        <v>14</v>
      </c>
      <c r="H12" s="6">
        <v>778.47</v>
      </c>
      <c r="I12" s="7">
        <f t="shared" si="0"/>
        <v>17056.277700000002</v>
      </c>
    </row>
    <row r="13" spans="1:10" ht="15.75">
      <c r="A13" s="4">
        <v>10</v>
      </c>
      <c r="B13" s="5" t="s">
        <v>341</v>
      </c>
      <c r="C13" s="9">
        <v>19.899999999999999</v>
      </c>
      <c r="D13" s="9">
        <v>10.51</v>
      </c>
      <c r="E13" s="9">
        <v>5.97</v>
      </c>
      <c r="F13" s="4">
        <v>7.96</v>
      </c>
      <c r="G13" s="6" t="s">
        <v>14</v>
      </c>
      <c r="H13" s="6">
        <v>403.07</v>
      </c>
      <c r="I13" s="7">
        <f t="shared" si="0"/>
        <v>3208.4371999999998</v>
      </c>
    </row>
    <row r="14" spans="1:10" ht="15.75">
      <c r="A14" s="4">
        <v>11</v>
      </c>
      <c r="B14" s="5" t="s">
        <v>26</v>
      </c>
      <c r="C14" s="9">
        <v>12.36</v>
      </c>
      <c r="D14" s="9">
        <v>9.26</v>
      </c>
      <c r="E14" s="9">
        <v>4.74</v>
      </c>
      <c r="F14" s="4">
        <v>43.83</v>
      </c>
      <c r="G14" s="6" t="s">
        <v>14</v>
      </c>
      <c r="H14" s="6">
        <v>415.78</v>
      </c>
      <c r="I14" s="7">
        <f t="shared" si="0"/>
        <v>18223.6374</v>
      </c>
    </row>
    <row r="15" spans="1:10" ht="15.75">
      <c r="A15" s="4">
        <v>13</v>
      </c>
      <c r="B15" s="5" t="s">
        <v>27</v>
      </c>
      <c r="C15" s="9"/>
      <c r="D15" s="9"/>
      <c r="E15" s="9"/>
      <c r="F15" s="4">
        <v>13.06</v>
      </c>
      <c r="G15" s="6" t="s">
        <v>14</v>
      </c>
      <c r="H15" s="6">
        <v>719.8</v>
      </c>
      <c r="I15" s="7">
        <f t="shared" si="0"/>
        <v>9400.5879999999997</v>
      </c>
    </row>
    <row r="16" spans="1:10" ht="15.75">
      <c r="A16" s="4">
        <v>13</v>
      </c>
      <c r="B16" s="5" t="s">
        <v>28</v>
      </c>
      <c r="C16" s="9">
        <v>80.72</v>
      </c>
      <c r="D16" s="9">
        <v>14.81</v>
      </c>
      <c r="E16" s="9">
        <v>20.8</v>
      </c>
      <c r="F16" s="4">
        <v>84.74</v>
      </c>
      <c r="G16" s="6" t="s">
        <v>14</v>
      </c>
      <c r="H16" s="6">
        <v>169.47</v>
      </c>
      <c r="I16" s="7">
        <f t="shared" si="0"/>
        <v>14360.887799999999</v>
      </c>
    </row>
    <row r="17" spans="1:9">
      <c r="A17" s="17"/>
      <c r="B17" s="257" t="s">
        <v>74</v>
      </c>
      <c r="C17" s="258"/>
      <c r="D17" s="258"/>
      <c r="E17" s="258"/>
      <c r="F17" s="258"/>
      <c r="G17" s="258"/>
      <c r="H17" s="259"/>
      <c r="I17" s="18">
        <f>SUM(I5:I16)</f>
        <v>706867.65130000003</v>
      </c>
    </row>
    <row r="18" spans="1:9">
      <c r="A18" s="54"/>
      <c r="B18" s="20"/>
      <c r="C18" s="55"/>
      <c r="D18" s="55"/>
      <c r="E18" s="55"/>
      <c r="F18" s="55"/>
      <c r="G18" s="55"/>
      <c r="H18" s="55"/>
      <c r="I18" s="21"/>
    </row>
    <row r="19" spans="1:9">
      <c r="A19" s="19"/>
      <c r="B19" s="20"/>
      <c r="C19" s="20"/>
      <c r="D19" s="20"/>
      <c r="E19" s="20"/>
      <c r="F19" s="20"/>
      <c r="G19" s="20"/>
      <c r="H19" s="20"/>
      <c r="I19" s="21"/>
    </row>
    <row r="20" spans="1:9" ht="15" customHeight="1">
      <c r="B20" s="256" t="s">
        <v>30</v>
      </c>
      <c r="C20" s="256"/>
      <c r="D20" s="256"/>
      <c r="E20" s="256"/>
      <c r="F20" s="256"/>
      <c r="G20" s="256"/>
      <c r="H20" s="256"/>
      <c r="I20" s="256"/>
    </row>
    <row r="21" spans="1:9">
      <c r="B21" s="256"/>
      <c r="C21" s="256"/>
      <c r="D21" s="256"/>
      <c r="E21" s="256"/>
      <c r="F21" s="256"/>
      <c r="G21" s="256"/>
      <c r="H21" s="256"/>
      <c r="I21" s="256"/>
    </row>
    <row r="22" spans="1:9">
      <c r="B22" s="256"/>
      <c r="C22" s="256"/>
      <c r="D22" s="256"/>
      <c r="E22" s="256"/>
      <c r="F22" s="256"/>
      <c r="G22" s="256"/>
      <c r="H22" s="256"/>
      <c r="I22" s="256"/>
    </row>
  </sheetData>
  <mergeCells count="5">
    <mergeCell ref="A1:I1"/>
    <mergeCell ref="A2:I2"/>
    <mergeCell ref="A3:I3"/>
    <mergeCell ref="B17:H17"/>
    <mergeCell ref="B20:I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J24"/>
  <sheetViews>
    <sheetView topLeftCell="A13" workbookViewId="0">
      <selection activeCell="I19" sqref="I19"/>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26.25" customHeight="1">
      <c r="A3" s="255" t="s">
        <v>76</v>
      </c>
      <c r="B3" s="255"/>
      <c r="C3" s="255"/>
      <c r="D3" s="255"/>
      <c r="E3" s="255"/>
      <c r="F3" s="255"/>
      <c r="G3" s="255"/>
      <c r="H3" s="255"/>
      <c r="I3" s="255"/>
      <c r="J3" s="2"/>
    </row>
    <row r="4" spans="1:10">
      <c r="A4" s="3" t="s">
        <v>3</v>
      </c>
      <c r="B4" s="3" t="s">
        <v>4</v>
      </c>
      <c r="C4" s="3">
        <v>3</v>
      </c>
      <c r="D4" s="3">
        <v>1</v>
      </c>
      <c r="E4" s="3">
        <v>2</v>
      </c>
      <c r="F4" s="3" t="s">
        <v>5</v>
      </c>
      <c r="G4" s="3" t="s">
        <v>6</v>
      </c>
      <c r="H4" s="3" t="s">
        <v>7</v>
      </c>
      <c r="I4" s="3" t="s">
        <v>8</v>
      </c>
    </row>
    <row r="5" spans="1:10" ht="102">
      <c r="A5" s="4" t="s">
        <v>9</v>
      </c>
      <c r="B5" s="5" t="s">
        <v>32</v>
      </c>
      <c r="C5" s="9">
        <v>80.72</v>
      </c>
      <c r="D5" s="9">
        <v>11.23</v>
      </c>
      <c r="E5" s="9">
        <v>20.8</v>
      </c>
      <c r="F5" s="4">
        <v>20.02</v>
      </c>
      <c r="G5" s="6" t="s">
        <v>11</v>
      </c>
      <c r="H5" s="6">
        <v>120.53</v>
      </c>
      <c r="I5" s="7">
        <f>H5*F5</f>
        <v>2413.0106000000001</v>
      </c>
    </row>
    <row r="6" spans="1:10" ht="89.25">
      <c r="A6" s="4" t="s">
        <v>12</v>
      </c>
      <c r="B6" s="8" t="s">
        <v>13</v>
      </c>
      <c r="C6" s="9">
        <v>7.51</v>
      </c>
      <c r="D6" s="9">
        <v>1.21</v>
      </c>
      <c r="E6" s="9">
        <v>1.95</v>
      </c>
      <c r="F6" s="4">
        <v>1.93</v>
      </c>
      <c r="G6" s="6" t="s">
        <v>14</v>
      </c>
      <c r="H6" s="6">
        <v>223.35</v>
      </c>
      <c r="I6" s="7">
        <f t="shared" ref="I6:I18" si="0">H6*F6</f>
        <v>431.06549999999999</v>
      </c>
    </row>
    <row r="7" spans="1:10" ht="63.75">
      <c r="A7" s="4" t="s">
        <v>15</v>
      </c>
      <c r="B7" s="5" t="s">
        <v>16</v>
      </c>
      <c r="C7" s="9">
        <v>12.51</v>
      </c>
      <c r="D7" s="9">
        <v>2.0099999999999998</v>
      </c>
      <c r="E7" s="9">
        <v>3.25</v>
      </c>
      <c r="F7" s="4">
        <v>4.9400000000000004</v>
      </c>
      <c r="G7" s="6" t="s">
        <v>14</v>
      </c>
      <c r="H7" s="6">
        <v>1149.1199999999999</v>
      </c>
      <c r="I7" s="7">
        <f t="shared" si="0"/>
        <v>5676.6527999999998</v>
      </c>
    </row>
    <row r="8" spans="1:10" ht="102.75" thickBot="1">
      <c r="A8" s="4" t="s">
        <v>77</v>
      </c>
      <c r="B8" s="12" t="s">
        <v>78</v>
      </c>
      <c r="C8" s="32">
        <v>2.66</v>
      </c>
      <c r="D8" s="33" t="s">
        <v>36</v>
      </c>
      <c r="E8" s="33">
        <v>5358.83</v>
      </c>
      <c r="F8" s="13">
        <v>3.01</v>
      </c>
      <c r="G8" s="6" t="s">
        <v>14</v>
      </c>
      <c r="H8" s="6">
        <v>5858.83</v>
      </c>
      <c r="I8" s="7">
        <f t="shared" si="0"/>
        <v>17635.078299999997</v>
      </c>
    </row>
    <row r="9" spans="1:10" ht="90" thickBot="1">
      <c r="A9" s="4" t="s">
        <v>79</v>
      </c>
      <c r="B9" s="12" t="s">
        <v>80</v>
      </c>
      <c r="C9" s="33">
        <v>3.44</v>
      </c>
      <c r="D9" s="33" t="s">
        <v>11</v>
      </c>
      <c r="E9" s="33">
        <v>2502.14</v>
      </c>
      <c r="F9" s="4">
        <v>0.59</v>
      </c>
      <c r="G9" s="6" t="s">
        <v>14</v>
      </c>
      <c r="H9" s="6">
        <v>2502.14</v>
      </c>
      <c r="I9" s="7">
        <f t="shared" si="0"/>
        <v>1476.2625999999998</v>
      </c>
    </row>
    <row r="10" spans="1:10" ht="55.5" customHeight="1">
      <c r="A10" s="4" t="s">
        <v>81</v>
      </c>
      <c r="B10" s="5" t="s">
        <v>82</v>
      </c>
      <c r="C10" s="9"/>
      <c r="D10" s="9"/>
      <c r="E10" s="9"/>
      <c r="F10" s="4">
        <v>181.07</v>
      </c>
      <c r="G10" s="6" t="s">
        <v>83</v>
      </c>
      <c r="H10" s="6">
        <v>176.62</v>
      </c>
      <c r="I10" s="7">
        <f t="shared" si="0"/>
        <v>31980.5834</v>
      </c>
    </row>
    <row r="11" spans="1:10" ht="63.75" customHeight="1">
      <c r="A11" s="24" t="s">
        <v>84</v>
      </c>
      <c r="B11" s="5" t="s">
        <v>20</v>
      </c>
      <c r="C11" s="9">
        <v>6.01</v>
      </c>
      <c r="D11" s="6" t="s">
        <v>14</v>
      </c>
      <c r="E11" s="6">
        <v>5489.86</v>
      </c>
      <c r="F11" s="4">
        <v>3.01</v>
      </c>
      <c r="G11" s="6" t="s">
        <v>14</v>
      </c>
      <c r="H11" s="6">
        <v>5489.86</v>
      </c>
      <c r="I11" s="7">
        <f t="shared" si="0"/>
        <v>16524.478599999999</v>
      </c>
    </row>
    <row r="12" spans="1:10" ht="78" customHeight="1">
      <c r="A12" s="4" t="s">
        <v>85</v>
      </c>
      <c r="B12" s="5" t="s">
        <v>59</v>
      </c>
      <c r="C12" s="9">
        <v>1.87</v>
      </c>
      <c r="D12" s="6" t="s">
        <v>23</v>
      </c>
      <c r="E12" s="6">
        <v>65841.84</v>
      </c>
      <c r="F12" s="52">
        <v>0.21299999999999999</v>
      </c>
      <c r="G12" s="53" t="s">
        <v>23</v>
      </c>
      <c r="H12" s="53">
        <v>65841.84</v>
      </c>
      <c r="I12" s="7">
        <f t="shared" si="0"/>
        <v>14024.311919999998</v>
      </c>
    </row>
    <row r="13" spans="1:10" ht="18.75">
      <c r="A13" s="4">
        <v>9</v>
      </c>
      <c r="B13" s="16" t="s">
        <v>24</v>
      </c>
      <c r="C13" s="9"/>
      <c r="D13" s="9"/>
      <c r="E13" s="9"/>
      <c r="F13" s="4"/>
      <c r="G13" s="6"/>
      <c r="H13" s="6"/>
      <c r="I13" s="7">
        <f t="shared" si="0"/>
        <v>0</v>
      </c>
    </row>
    <row r="14" spans="1:10" ht="15.75">
      <c r="A14" s="4">
        <v>10</v>
      </c>
      <c r="B14" s="5" t="s">
        <v>41</v>
      </c>
      <c r="C14" s="9">
        <v>7.51</v>
      </c>
      <c r="D14" s="9">
        <v>1.21</v>
      </c>
      <c r="E14" s="9">
        <v>1.95</v>
      </c>
      <c r="F14" s="4">
        <v>1.93</v>
      </c>
      <c r="G14" s="6" t="s">
        <v>14</v>
      </c>
      <c r="H14" s="6">
        <v>403.07</v>
      </c>
      <c r="I14" s="7">
        <f t="shared" si="0"/>
        <v>777.92509999999993</v>
      </c>
    </row>
    <row r="15" spans="1:10" ht="15.75">
      <c r="A15" s="4">
        <v>11</v>
      </c>
      <c r="B15" s="5" t="s">
        <v>25</v>
      </c>
      <c r="C15" s="9">
        <v>7.51</v>
      </c>
      <c r="D15" s="9">
        <v>1.21</v>
      </c>
      <c r="E15" s="9">
        <v>1.95</v>
      </c>
      <c r="F15" s="4">
        <v>5.52</v>
      </c>
      <c r="G15" s="6" t="s">
        <v>14</v>
      </c>
      <c r="H15" s="6">
        <v>778.47</v>
      </c>
      <c r="I15" s="7">
        <f t="shared" si="0"/>
        <v>4297.1543999999994</v>
      </c>
    </row>
    <row r="16" spans="1:10" ht="15.75">
      <c r="A16" s="4">
        <v>12</v>
      </c>
      <c r="B16" s="5" t="s">
        <v>26</v>
      </c>
      <c r="C16" s="9">
        <v>12.36</v>
      </c>
      <c r="D16" s="9">
        <v>9.26</v>
      </c>
      <c r="E16" s="9">
        <v>4.74</v>
      </c>
      <c r="F16" s="4">
        <v>5.28</v>
      </c>
      <c r="G16" s="6" t="s">
        <v>14</v>
      </c>
      <c r="H16" s="6">
        <v>415.78</v>
      </c>
      <c r="I16" s="7">
        <f t="shared" si="0"/>
        <v>2195.3184000000001</v>
      </c>
    </row>
    <row r="17" spans="1:9" ht="15.75">
      <c r="A17" s="4">
        <v>13</v>
      </c>
      <c r="B17" s="5" t="s">
        <v>27</v>
      </c>
      <c r="C17" s="9"/>
      <c r="D17" s="9"/>
      <c r="E17" s="9"/>
      <c r="F17" s="4">
        <v>5.53</v>
      </c>
      <c r="G17" s="6" t="s">
        <v>14</v>
      </c>
      <c r="H17" s="6">
        <v>719.8</v>
      </c>
      <c r="I17" s="7">
        <f t="shared" si="0"/>
        <v>3980.4940000000001</v>
      </c>
    </row>
    <row r="18" spans="1:9" ht="15.75">
      <c r="A18" s="4">
        <v>14</v>
      </c>
      <c r="B18" s="5" t="s">
        <v>28</v>
      </c>
      <c r="C18" s="9">
        <v>80.72</v>
      </c>
      <c r="D18" s="9">
        <v>14.81</v>
      </c>
      <c r="E18" s="9">
        <v>20.8</v>
      </c>
      <c r="F18" s="4">
        <v>20.02</v>
      </c>
      <c r="G18" s="6" t="s">
        <v>14</v>
      </c>
      <c r="H18" s="6">
        <v>169.47</v>
      </c>
      <c r="I18" s="7">
        <f t="shared" si="0"/>
        <v>3392.7894000000001</v>
      </c>
    </row>
    <row r="19" spans="1:9">
      <c r="A19" s="17"/>
      <c r="B19" s="257" t="s">
        <v>74</v>
      </c>
      <c r="C19" s="258"/>
      <c r="D19" s="258"/>
      <c r="E19" s="258"/>
      <c r="F19" s="258"/>
      <c r="G19" s="258"/>
      <c r="H19" s="259"/>
      <c r="I19" s="18">
        <f>SUM(I5:I18)</f>
        <v>104805.12501999998</v>
      </c>
    </row>
    <row r="20" spans="1:9">
      <c r="A20" s="54"/>
      <c r="B20" s="20"/>
      <c r="C20" s="55"/>
      <c r="D20" s="55"/>
      <c r="E20" s="55"/>
      <c r="F20" s="55"/>
      <c r="G20" s="55"/>
      <c r="H20" s="55"/>
      <c r="I20" s="21"/>
    </row>
    <row r="21" spans="1:9">
      <c r="A21" s="19"/>
      <c r="B21" s="20"/>
      <c r="C21" s="20"/>
      <c r="D21" s="20"/>
      <c r="E21" s="20"/>
      <c r="F21" s="20"/>
      <c r="G21" s="20"/>
      <c r="H21" s="20"/>
      <c r="I21" s="21"/>
    </row>
    <row r="22" spans="1:9" ht="15" customHeight="1">
      <c r="B22" s="256" t="s">
        <v>30</v>
      </c>
      <c r="C22" s="256"/>
      <c r="D22" s="256"/>
      <c r="E22" s="256"/>
      <c r="F22" s="256"/>
      <c r="G22" s="256"/>
      <c r="H22" s="256"/>
      <c r="I22" s="256"/>
    </row>
    <row r="23" spans="1:9">
      <c r="B23" s="256"/>
      <c r="C23" s="256"/>
      <c r="D23" s="256"/>
      <c r="E23" s="256"/>
      <c r="F23" s="256"/>
      <c r="G23" s="256"/>
      <c r="H23" s="256"/>
      <c r="I23" s="256"/>
    </row>
    <row r="24" spans="1:9">
      <c r="B24" s="256"/>
      <c r="C24" s="256"/>
      <c r="D24" s="256"/>
      <c r="E24" s="256"/>
      <c r="F24" s="256"/>
      <c r="G24" s="256"/>
      <c r="H24" s="256"/>
      <c r="I24" s="256"/>
    </row>
  </sheetData>
  <mergeCells count="5">
    <mergeCell ref="A1:I1"/>
    <mergeCell ref="A2:I2"/>
    <mergeCell ref="A3:I3"/>
    <mergeCell ref="B19:H19"/>
    <mergeCell ref="B22:I24"/>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22"/>
  <sheetViews>
    <sheetView topLeftCell="A13" workbookViewId="0">
      <selection activeCell="F16" sqref="F16"/>
    </sheetView>
  </sheetViews>
  <sheetFormatPr defaultRowHeight="15"/>
  <cols>
    <col min="1" max="1" width="7.7109375" customWidth="1"/>
    <col min="2" max="2" width="41.7109375" customWidth="1"/>
    <col min="3" max="3" width="9.85546875" customWidth="1"/>
    <col min="4" max="4" width="11.28515625" customWidth="1"/>
    <col min="5" max="5" width="9.7109375" customWidth="1"/>
    <col min="6" max="6" width="14.85546875" customWidth="1"/>
  </cols>
  <sheetData>
    <row r="1" spans="1:9" ht="21">
      <c r="A1" s="261" t="s">
        <v>0</v>
      </c>
      <c r="B1" s="261"/>
      <c r="C1" s="261"/>
      <c r="D1" s="261"/>
      <c r="E1" s="261"/>
      <c r="F1" s="261"/>
      <c r="G1" s="43"/>
      <c r="H1" s="43"/>
      <c r="I1" s="43"/>
    </row>
    <row r="2" spans="1:9" ht="18.75">
      <c r="A2" s="261" t="s">
        <v>1</v>
      </c>
      <c r="B2" s="261"/>
      <c r="C2" s="261"/>
      <c r="D2" s="261"/>
      <c r="E2" s="261"/>
      <c r="F2" s="261"/>
      <c r="G2" s="1"/>
      <c r="H2" s="1"/>
      <c r="I2" s="1"/>
    </row>
    <row r="3" spans="1:9" ht="31.5" customHeight="1">
      <c r="A3" s="255" t="s">
        <v>130</v>
      </c>
      <c r="B3" s="262"/>
      <c r="C3" s="262"/>
      <c r="D3" s="262"/>
      <c r="E3" s="262"/>
      <c r="F3" s="262"/>
      <c r="G3" s="44"/>
      <c r="H3" s="44"/>
    </row>
    <row r="4" spans="1:9">
      <c r="A4" s="3" t="s">
        <v>3</v>
      </c>
      <c r="B4" s="3" t="s">
        <v>4</v>
      </c>
      <c r="C4" s="45" t="s">
        <v>5</v>
      </c>
      <c r="D4" s="45" t="s">
        <v>65</v>
      </c>
      <c r="E4" s="45" t="s">
        <v>66</v>
      </c>
      <c r="F4" s="45" t="s">
        <v>67</v>
      </c>
    </row>
    <row r="5" spans="1:9" ht="114.75">
      <c r="A5" s="4" t="s">
        <v>9</v>
      </c>
      <c r="B5" s="5" t="s">
        <v>10</v>
      </c>
      <c r="C5" s="6">
        <v>150.80000000000001</v>
      </c>
      <c r="D5" s="6" t="s">
        <v>14</v>
      </c>
      <c r="E5" s="6">
        <v>120.53</v>
      </c>
      <c r="F5" s="9">
        <f>E5*C5</f>
        <v>18175.924000000003</v>
      </c>
    </row>
    <row r="6" spans="1:9" ht="65.25" thickBot="1">
      <c r="A6" s="4" t="s">
        <v>131</v>
      </c>
      <c r="B6" s="69" t="s">
        <v>126</v>
      </c>
      <c r="C6" s="70">
        <v>50.26</v>
      </c>
      <c r="D6" s="30" t="s">
        <v>127</v>
      </c>
      <c r="E6" s="30">
        <v>351.48</v>
      </c>
      <c r="F6" s="9">
        <f t="shared" ref="F6:F15" si="0">E6*C6</f>
        <v>17665.3848</v>
      </c>
    </row>
    <row r="7" spans="1:9" ht="63.75">
      <c r="A7" s="4" t="s">
        <v>15</v>
      </c>
      <c r="B7" s="5" t="s">
        <v>16</v>
      </c>
      <c r="C7" s="6">
        <v>82.44</v>
      </c>
      <c r="D7" s="6" t="s">
        <v>14</v>
      </c>
      <c r="E7" s="6">
        <v>1149.1199999999999</v>
      </c>
      <c r="F7" s="9">
        <f t="shared" si="0"/>
        <v>94733.452799999985</v>
      </c>
    </row>
    <row r="8" spans="1:9" ht="114" customHeight="1">
      <c r="A8" s="4" t="s">
        <v>68</v>
      </c>
      <c r="B8" s="5" t="s">
        <v>18</v>
      </c>
      <c r="C8" s="6">
        <v>100.53</v>
      </c>
      <c r="D8" s="6" t="s">
        <v>14</v>
      </c>
      <c r="E8" s="6">
        <v>5829</v>
      </c>
      <c r="F8" s="9">
        <f t="shared" si="0"/>
        <v>585989.37</v>
      </c>
    </row>
    <row r="9" spans="1:9" ht="52.5" thickBot="1">
      <c r="A9" s="4" t="s">
        <v>132</v>
      </c>
      <c r="B9" s="69" t="s">
        <v>133</v>
      </c>
      <c r="C9" s="30">
        <v>20.100000000000001</v>
      </c>
      <c r="D9" s="30" t="s">
        <v>11</v>
      </c>
      <c r="E9" s="30">
        <v>39.82</v>
      </c>
      <c r="F9" s="9">
        <f t="shared" si="0"/>
        <v>800.38200000000006</v>
      </c>
    </row>
    <row r="10" spans="1:9">
      <c r="A10" s="4">
        <v>6</v>
      </c>
      <c r="B10" s="47" t="s">
        <v>69</v>
      </c>
      <c r="C10" s="6"/>
      <c r="D10" s="6"/>
      <c r="E10" s="6"/>
      <c r="F10" s="9">
        <f t="shared" si="0"/>
        <v>0</v>
      </c>
    </row>
    <row r="11" spans="1:9" ht="15.75">
      <c r="A11" s="4">
        <v>7</v>
      </c>
      <c r="B11" s="5" t="s">
        <v>134</v>
      </c>
      <c r="C11" s="6">
        <v>43.22</v>
      </c>
      <c r="D11" s="6" t="s">
        <v>14</v>
      </c>
      <c r="E11" s="6">
        <v>778.47</v>
      </c>
      <c r="F11" s="9">
        <f t="shared" si="0"/>
        <v>33645.473400000003</v>
      </c>
    </row>
    <row r="12" spans="1:9" ht="15.75">
      <c r="A12" s="4">
        <v>8</v>
      </c>
      <c r="B12" s="5" t="s">
        <v>135</v>
      </c>
      <c r="C12" s="6">
        <v>50.26</v>
      </c>
      <c r="D12" s="6" t="s">
        <v>14</v>
      </c>
      <c r="E12" s="6">
        <v>415.78</v>
      </c>
      <c r="F12" s="9">
        <f t="shared" si="0"/>
        <v>20897.102799999997</v>
      </c>
    </row>
    <row r="13" spans="1:9" ht="17.25" customHeight="1">
      <c r="A13" s="4">
        <v>9</v>
      </c>
      <c r="B13" s="5" t="s">
        <v>73</v>
      </c>
      <c r="C13" s="6">
        <v>86.45</v>
      </c>
      <c r="D13" s="6" t="s">
        <v>14</v>
      </c>
      <c r="E13" s="6">
        <v>415.78</v>
      </c>
      <c r="F13" s="9">
        <f t="shared" si="0"/>
        <v>35944.180999999997</v>
      </c>
    </row>
    <row r="14" spans="1:9" ht="15.75">
      <c r="A14" s="4">
        <v>10</v>
      </c>
      <c r="B14" s="5" t="s">
        <v>72</v>
      </c>
      <c r="C14" s="6">
        <v>82.44</v>
      </c>
      <c r="D14" s="6" t="s">
        <v>14</v>
      </c>
      <c r="E14" s="6">
        <v>719.8</v>
      </c>
      <c r="F14" s="9">
        <f t="shared" si="0"/>
        <v>59340.311999999998</v>
      </c>
    </row>
    <row r="15" spans="1:9" ht="17.25" customHeight="1">
      <c r="A15" s="4">
        <v>11</v>
      </c>
      <c r="B15" s="5" t="s">
        <v>28</v>
      </c>
      <c r="C15" s="6">
        <v>130.69999999999999</v>
      </c>
      <c r="D15" s="6" t="s">
        <v>14</v>
      </c>
      <c r="E15" s="6">
        <v>169.47</v>
      </c>
      <c r="F15" s="9">
        <f t="shared" si="0"/>
        <v>22149.728999999999</v>
      </c>
    </row>
    <row r="16" spans="1:9" s="19" customFormat="1" ht="15" customHeight="1">
      <c r="A16" s="48"/>
      <c r="B16" s="49"/>
      <c r="C16" s="263" t="s">
        <v>74</v>
      </c>
      <c r="D16" s="263"/>
      <c r="E16" s="263"/>
      <c r="F16" s="50">
        <f>SUM(F5:F15)</f>
        <v>889341.31180000002</v>
      </c>
    </row>
    <row r="17" spans="1:6" s="19" customFormat="1" ht="23.25" customHeight="1">
      <c r="A17" s="71"/>
      <c r="B17" s="72"/>
      <c r="C17" s="73"/>
      <c r="D17" s="73"/>
      <c r="E17" s="73"/>
      <c r="F17" s="74"/>
    </row>
    <row r="18" spans="1:6" ht="62.25" customHeight="1">
      <c r="B18" s="256" t="s">
        <v>136</v>
      </c>
      <c r="C18" s="256"/>
      <c r="D18" s="256"/>
      <c r="E18" s="256"/>
      <c r="F18" s="256"/>
    </row>
    <row r="19" spans="1:6">
      <c r="E19" s="51"/>
    </row>
    <row r="22" spans="1:6" ht="15.75" customHeight="1"/>
  </sheetData>
  <mergeCells count="5">
    <mergeCell ref="A1:F1"/>
    <mergeCell ref="A2:F2"/>
    <mergeCell ref="A3:F3"/>
    <mergeCell ref="C16:E16"/>
    <mergeCell ref="B18:F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J15"/>
  <sheetViews>
    <sheetView topLeftCell="A7" workbookViewId="0">
      <selection activeCell="I10" sqref="I10"/>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21" customHeight="1">
      <c r="A3" s="255" t="s">
        <v>99</v>
      </c>
      <c r="B3" s="255"/>
      <c r="C3" s="255"/>
      <c r="D3" s="255"/>
      <c r="E3" s="255"/>
      <c r="F3" s="255"/>
      <c r="G3" s="255"/>
      <c r="H3" s="255"/>
      <c r="I3" s="255"/>
      <c r="J3" s="2"/>
    </row>
    <row r="4" spans="1:10">
      <c r="A4" s="3" t="s">
        <v>3</v>
      </c>
      <c r="B4" s="3" t="s">
        <v>4</v>
      </c>
      <c r="C4" s="3">
        <v>3</v>
      </c>
      <c r="D4" s="3">
        <v>1</v>
      </c>
      <c r="E4" s="3">
        <v>2</v>
      </c>
      <c r="F4" s="3" t="s">
        <v>5</v>
      </c>
      <c r="G4" s="3" t="s">
        <v>6</v>
      </c>
      <c r="H4" s="3" t="s">
        <v>7</v>
      </c>
      <c r="I4" s="3" t="s">
        <v>8</v>
      </c>
    </row>
    <row r="5" spans="1:10" ht="21">
      <c r="A5" s="4">
        <v>1</v>
      </c>
      <c r="B5" s="37" t="s">
        <v>45</v>
      </c>
      <c r="C5" s="4">
        <v>1</v>
      </c>
      <c r="D5" s="4" t="s">
        <v>46</v>
      </c>
      <c r="E5" s="4">
        <v>3</v>
      </c>
      <c r="F5" s="38">
        <v>4</v>
      </c>
      <c r="G5" s="59" t="s">
        <v>46</v>
      </c>
      <c r="H5" s="17">
        <v>261.12</v>
      </c>
      <c r="I5" s="60">
        <f>F5*H5</f>
        <v>1044.48</v>
      </c>
    </row>
    <row r="6" spans="1:10" ht="102">
      <c r="A6" s="4" t="s">
        <v>100</v>
      </c>
      <c r="B6" s="5" t="s">
        <v>18</v>
      </c>
      <c r="C6" s="9">
        <v>3.18</v>
      </c>
      <c r="D6" s="6"/>
      <c r="E6" s="9">
        <v>59.47</v>
      </c>
      <c r="F6" s="6">
        <v>104.78</v>
      </c>
      <c r="G6" s="6" t="s">
        <v>14</v>
      </c>
      <c r="H6" s="17">
        <v>5829</v>
      </c>
      <c r="I6" s="60">
        <f t="shared" ref="I6:I9" si="0">F6*H6</f>
        <v>610762.62</v>
      </c>
    </row>
    <row r="7" spans="1:10" ht="18.75">
      <c r="A7" s="4">
        <v>3</v>
      </c>
      <c r="B7" s="16" t="s">
        <v>24</v>
      </c>
      <c r="C7" s="9"/>
      <c r="D7" s="9"/>
      <c r="E7" s="9"/>
      <c r="F7" s="4"/>
      <c r="G7" s="6"/>
      <c r="H7" s="6"/>
      <c r="I7" s="60">
        <f t="shared" si="0"/>
        <v>0</v>
      </c>
    </row>
    <row r="8" spans="1:10" ht="15.75">
      <c r="A8" s="4">
        <v>4</v>
      </c>
      <c r="B8" s="5" t="s">
        <v>25</v>
      </c>
      <c r="C8" s="9">
        <v>7.51</v>
      </c>
      <c r="D8" s="9">
        <v>1.21</v>
      </c>
      <c r="E8" s="9">
        <v>1.95</v>
      </c>
      <c r="F8" s="4">
        <v>45.05</v>
      </c>
      <c r="G8" s="6" t="s">
        <v>14</v>
      </c>
      <c r="H8" s="6">
        <v>778.47</v>
      </c>
      <c r="I8" s="60">
        <f t="shared" si="0"/>
        <v>35070.073499999999</v>
      </c>
    </row>
    <row r="9" spans="1:10" ht="15.75">
      <c r="A9" s="4">
        <v>5</v>
      </c>
      <c r="B9" s="5" t="s">
        <v>26</v>
      </c>
      <c r="C9" s="9">
        <v>12.36</v>
      </c>
      <c r="D9" s="9">
        <v>9.26</v>
      </c>
      <c r="E9" s="9">
        <v>4.74</v>
      </c>
      <c r="F9" s="4">
        <v>90.11</v>
      </c>
      <c r="G9" s="6" t="s">
        <v>14</v>
      </c>
      <c r="H9" s="6">
        <v>415.78</v>
      </c>
      <c r="I9" s="60">
        <f t="shared" si="0"/>
        <v>37465.935799999999</v>
      </c>
    </row>
    <row r="10" spans="1:10">
      <c r="A10" s="17"/>
      <c r="B10" s="257" t="s">
        <v>74</v>
      </c>
      <c r="C10" s="258"/>
      <c r="D10" s="258"/>
      <c r="E10" s="258"/>
      <c r="F10" s="258"/>
      <c r="G10" s="258"/>
      <c r="H10" s="259"/>
      <c r="I10" s="18">
        <f>SUM(I5:I9)</f>
        <v>684343.10930000001</v>
      </c>
    </row>
    <row r="11" spans="1:10">
      <c r="A11" s="54"/>
      <c r="B11" s="20"/>
      <c r="C11" s="55"/>
      <c r="D11" s="55"/>
      <c r="E11" s="55"/>
      <c r="F11" s="55"/>
      <c r="G11" s="55"/>
      <c r="H11" s="55"/>
      <c r="I11" s="21"/>
    </row>
    <row r="12" spans="1:10">
      <c r="A12" s="19"/>
      <c r="B12" s="20"/>
      <c r="C12" s="20"/>
      <c r="D12" s="20"/>
      <c r="E12" s="20"/>
      <c r="F12" s="20"/>
      <c r="G12" s="20"/>
      <c r="H12" s="20"/>
      <c r="I12" s="21"/>
    </row>
    <row r="13" spans="1:10" ht="15" customHeight="1">
      <c r="B13" s="256" t="s">
        <v>30</v>
      </c>
      <c r="C13" s="256"/>
      <c r="D13" s="256"/>
      <c r="E13" s="256"/>
      <c r="F13" s="256"/>
      <c r="G13" s="256"/>
      <c r="H13" s="256"/>
      <c r="I13" s="256"/>
    </row>
    <row r="14" spans="1:10">
      <c r="B14" s="256"/>
      <c r="C14" s="256"/>
      <c r="D14" s="256"/>
      <c r="E14" s="256"/>
      <c r="F14" s="256"/>
      <c r="G14" s="256"/>
      <c r="H14" s="256"/>
      <c r="I14" s="256"/>
    </row>
    <row r="15" spans="1:10">
      <c r="B15" s="256"/>
      <c r="C15" s="256"/>
      <c r="D15" s="256"/>
      <c r="E15" s="256"/>
      <c r="F15" s="256"/>
      <c r="G15" s="256"/>
      <c r="H15" s="256"/>
      <c r="I15" s="256"/>
    </row>
  </sheetData>
  <mergeCells count="5">
    <mergeCell ref="A1:I1"/>
    <mergeCell ref="A2:I2"/>
    <mergeCell ref="A3:I3"/>
    <mergeCell ref="B10:H10"/>
    <mergeCell ref="B13:I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15"/>
  <sheetViews>
    <sheetView topLeftCell="A7" workbookViewId="0">
      <selection activeCell="I10" sqref="I10"/>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37.5" customHeight="1">
      <c r="A3" s="255" t="s">
        <v>121</v>
      </c>
      <c r="B3" s="255"/>
      <c r="C3" s="255"/>
      <c r="D3" s="255"/>
      <c r="E3" s="255"/>
      <c r="F3" s="255"/>
      <c r="G3" s="255"/>
      <c r="H3" s="255"/>
      <c r="I3" s="255"/>
      <c r="J3" s="2"/>
    </row>
    <row r="4" spans="1:10">
      <c r="A4" s="3" t="s">
        <v>3</v>
      </c>
      <c r="B4" s="3" t="s">
        <v>4</v>
      </c>
      <c r="C4" s="3">
        <v>3</v>
      </c>
      <c r="D4" s="3">
        <v>1</v>
      </c>
      <c r="E4" s="3">
        <v>2</v>
      </c>
      <c r="F4" s="3" t="s">
        <v>5</v>
      </c>
      <c r="G4" s="3" t="s">
        <v>6</v>
      </c>
      <c r="H4" s="3" t="s">
        <v>7</v>
      </c>
      <c r="I4" s="3" t="s">
        <v>8</v>
      </c>
    </row>
    <row r="5" spans="1:10" ht="63.75" customHeight="1">
      <c r="A5" s="24" t="s">
        <v>122</v>
      </c>
      <c r="B5" s="5" t="s">
        <v>20</v>
      </c>
      <c r="C5" s="9">
        <v>6.01</v>
      </c>
      <c r="D5" s="6" t="s">
        <v>14</v>
      </c>
      <c r="E5" s="6">
        <v>5489.86</v>
      </c>
      <c r="F5" s="4">
        <v>5.67</v>
      </c>
      <c r="G5" s="6" t="s">
        <v>14</v>
      </c>
      <c r="H5" s="6">
        <v>5489.86</v>
      </c>
      <c r="I5" s="7">
        <f t="shared" ref="I5:I9" si="0">H5*F5</f>
        <v>31127.506199999996</v>
      </c>
    </row>
    <row r="6" spans="1:10" ht="78" customHeight="1">
      <c r="A6" s="4" t="s">
        <v>123</v>
      </c>
      <c r="B6" s="5" t="s">
        <v>59</v>
      </c>
      <c r="C6" s="9">
        <v>1.87</v>
      </c>
      <c r="D6" s="6" t="s">
        <v>23</v>
      </c>
      <c r="E6" s="6">
        <v>65841.84</v>
      </c>
      <c r="F6" s="52">
        <v>0.42</v>
      </c>
      <c r="G6" s="53" t="s">
        <v>23</v>
      </c>
      <c r="H6" s="53">
        <v>65841.84</v>
      </c>
      <c r="I6" s="7">
        <f t="shared" si="0"/>
        <v>27653.572799999998</v>
      </c>
    </row>
    <row r="7" spans="1:10" ht="18.75">
      <c r="A7" s="4">
        <v>3</v>
      </c>
      <c r="B7" s="16" t="s">
        <v>24</v>
      </c>
      <c r="C7" s="9"/>
      <c r="D7" s="9"/>
      <c r="E7" s="9"/>
      <c r="F7" s="4"/>
      <c r="G7" s="6"/>
      <c r="H7" s="6"/>
      <c r="I7" s="7">
        <f t="shared" si="0"/>
        <v>0</v>
      </c>
    </row>
    <row r="8" spans="1:10" ht="15.75">
      <c r="A8" s="4">
        <v>4</v>
      </c>
      <c r="B8" s="5" t="s">
        <v>25</v>
      </c>
      <c r="C8" s="9">
        <v>7.51</v>
      </c>
      <c r="D8" s="9">
        <v>1.21</v>
      </c>
      <c r="E8" s="9">
        <v>1.95</v>
      </c>
      <c r="F8" s="4">
        <v>2.4300000000000002</v>
      </c>
      <c r="G8" s="6" t="s">
        <v>14</v>
      </c>
      <c r="H8" s="6">
        <v>778.47</v>
      </c>
      <c r="I8" s="7">
        <f t="shared" si="0"/>
        <v>1891.6821000000002</v>
      </c>
    </row>
    <row r="9" spans="1:10" ht="15.75">
      <c r="A9" s="4">
        <v>5</v>
      </c>
      <c r="B9" s="5" t="s">
        <v>26</v>
      </c>
      <c r="C9" s="9">
        <v>12.36</v>
      </c>
      <c r="D9" s="9">
        <v>9.26</v>
      </c>
      <c r="E9" s="9">
        <v>4.74</v>
      </c>
      <c r="F9" s="4">
        <v>4.87</v>
      </c>
      <c r="G9" s="6" t="s">
        <v>14</v>
      </c>
      <c r="H9" s="6">
        <v>415.78</v>
      </c>
      <c r="I9" s="7">
        <f t="shared" si="0"/>
        <v>2024.8485999999998</v>
      </c>
    </row>
    <row r="10" spans="1:10">
      <c r="A10" s="17"/>
      <c r="B10" s="257" t="s">
        <v>74</v>
      </c>
      <c r="C10" s="258"/>
      <c r="D10" s="258"/>
      <c r="E10" s="258"/>
      <c r="F10" s="258"/>
      <c r="G10" s="258"/>
      <c r="H10" s="259"/>
      <c r="I10" s="18">
        <f>SUM(I5:I9)</f>
        <v>62697.609699999994</v>
      </c>
    </row>
    <row r="11" spans="1:10">
      <c r="A11" s="54"/>
      <c r="B11" s="20"/>
      <c r="C11" s="55"/>
      <c r="D11" s="55"/>
      <c r="E11" s="55"/>
      <c r="F11" s="55"/>
      <c r="G11" s="55"/>
      <c r="H11" s="55"/>
      <c r="I11" s="21"/>
    </row>
    <row r="12" spans="1:10">
      <c r="A12" s="19"/>
      <c r="B12" s="20"/>
      <c r="C12" s="20"/>
      <c r="D12" s="20"/>
      <c r="E12" s="20"/>
      <c r="F12" s="20"/>
      <c r="G12" s="20"/>
      <c r="H12" s="20"/>
      <c r="I12" s="21"/>
    </row>
    <row r="13" spans="1:10" ht="15" customHeight="1">
      <c r="B13" s="256" t="s">
        <v>30</v>
      </c>
      <c r="C13" s="256"/>
      <c r="D13" s="256"/>
      <c r="E13" s="256"/>
      <c r="F13" s="256"/>
      <c r="G13" s="256"/>
      <c r="H13" s="256"/>
      <c r="I13" s="256"/>
    </row>
    <row r="14" spans="1:10">
      <c r="B14" s="256"/>
      <c r="C14" s="256"/>
      <c r="D14" s="256"/>
      <c r="E14" s="256"/>
      <c r="F14" s="256"/>
      <c r="G14" s="256"/>
      <c r="H14" s="256"/>
      <c r="I14" s="256"/>
    </row>
    <row r="15" spans="1:10">
      <c r="B15" s="256"/>
      <c r="C15" s="256"/>
      <c r="D15" s="256"/>
      <c r="E15" s="256"/>
      <c r="F15" s="256"/>
      <c r="G15" s="256"/>
      <c r="H15" s="256"/>
      <c r="I15" s="256"/>
    </row>
  </sheetData>
  <mergeCells count="5">
    <mergeCell ref="A1:I1"/>
    <mergeCell ref="A2:I2"/>
    <mergeCell ref="A3:I3"/>
    <mergeCell ref="B10:H10"/>
    <mergeCell ref="B13:I15"/>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J19"/>
  <sheetViews>
    <sheetView topLeftCell="A10" workbookViewId="0">
      <selection activeCell="B6" sqref="B6"/>
    </sheetView>
  </sheetViews>
  <sheetFormatPr defaultRowHeight="15"/>
  <cols>
    <col min="1" max="1" width="8.7109375" customWidth="1"/>
    <col min="2" max="2" width="44.140625" customWidth="1"/>
    <col min="3" max="5" width="9.7109375" style="58" hidden="1" customWidth="1"/>
    <col min="6" max="6" width="10.28515625" style="106"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30.75" customHeight="1">
      <c r="A3" s="264" t="s">
        <v>494</v>
      </c>
      <c r="B3" s="265"/>
      <c r="C3" s="265"/>
      <c r="D3" s="265"/>
      <c r="E3" s="265"/>
      <c r="F3" s="265"/>
      <c r="G3" s="265"/>
      <c r="H3" s="265"/>
      <c r="I3" s="266"/>
      <c r="J3" s="2"/>
    </row>
    <row r="4" spans="1:10">
      <c r="A4" s="3" t="s">
        <v>3</v>
      </c>
      <c r="B4" s="96" t="s">
        <v>4</v>
      </c>
      <c r="C4" s="97">
        <v>1</v>
      </c>
      <c r="D4" s="97">
        <v>1</v>
      </c>
      <c r="E4" s="97">
        <v>2</v>
      </c>
      <c r="F4" s="98" t="s">
        <v>44</v>
      </c>
      <c r="G4" s="3" t="s">
        <v>6</v>
      </c>
      <c r="H4" s="3" t="s">
        <v>7</v>
      </c>
      <c r="I4" s="3" t="s">
        <v>8</v>
      </c>
    </row>
    <row r="5" spans="1:10" s="103" customFormat="1" ht="24">
      <c r="A5" s="99">
        <v>1</v>
      </c>
      <c r="B5" s="100" t="s">
        <v>192</v>
      </c>
      <c r="C5" s="101">
        <v>5</v>
      </c>
      <c r="D5" s="101">
        <v>5</v>
      </c>
      <c r="E5" s="101">
        <v>2</v>
      </c>
      <c r="F5" s="102">
        <v>4</v>
      </c>
      <c r="G5" s="99" t="s">
        <v>193</v>
      </c>
      <c r="H5" s="99">
        <v>261.12</v>
      </c>
      <c r="I5" s="9">
        <f>F5*H5</f>
        <v>1044.48</v>
      </c>
    </row>
    <row r="6" spans="1:10" ht="114.75">
      <c r="A6" s="4" t="s">
        <v>86</v>
      </c>
      <c r="B6" s="5" t="s">
        <v>10</v>
      </c>
      <c r="C6" s="6">
        <v>19.86</v>
      </c>
      <c r="D6" s="6">
        <v>18.899999999999999</v>
      </c>
      <c r="E6" s="6">
        <v>39.549999999999997</v>
      </c>
      <c r="F6" s="102">
        <v>43.42</v>
      </c>
      <c r="G6" s="6" t="s">
        <v>11</v>
      </c>
      <c r="H6" s="6">
        <v>120.53</v>
      </c>
      <c r="I6" s="9">
        <f t="shared" ref="I6:I15" si="0">F6*H6</f>
        <v>5233.4126000000006</v>
      </c>
    </row>
    <row r="7" spans="1:10" ht="89.25">
      <c r="A7" s="4" t="s">
        <v>87</v>
      </c>
      <c r="B7" s="8" t="s">
        <v>13</v>
      </c>
      <c r="C7" s="6">
        <v>8.44</v>
      </c>
      <c r="D7" s="6">
        <v>7.09</v>
      </c>
      <c r="E7" s="6">
        <v>14.83</v>
      </c>
      <c r="F7" s="102">
        <v>16.28</v>
      </c>
      <c r="G7" s="6" t="s">
        <v>14</v>
      </c>
      <c r="H7" s="6">
        <v>223.35</v>
      </c>
      <c r="I7" s="9">
        <f t="shared" si="0"/>
        <v>3636.1380000000004</v>
      </c>
    </row>
    <row r="8" spans="1:10" ht="63.75">
      <c r="A8" s="4" t="s">
        <v>89</v>
      </c>
      <c r="B8" s="5" t="s">
        <v>16</v>
      </c>
      <c r="C8" s="6">
        <v>14.07</v>
      </c>
      <c r="D8" s="6">
        <v>11.81</v>
      </c>
      <c r="E8" s="6">
        <v>24.72</v>
      </c>
      <c r="F8" s="102">
        <v>27.14</v>
      </c>
      <c r="G8" s="6" t="s">
        <v>14</v>
      </c>
      <c r="H8" s="6">
        <v>1149.1199999999999</v>
      </c>
      <c r="I8" s="9">
        <f t="shared" si="0"/>
        <v>31187.116799999996</v>
      </c>
    </row>
    <row r="9" spans="1:10" ht="102">
      <c r="A9" s="24" t="s">
        <v>194</v>
      </c>
      <c r="B9" s="5" t="s">
        <v>18</v>
      </c>
      <c r="C9" s="6">
        <v>14.23</v>
      </c>
      <c r="D9" s="6">
        <v>14.18</v>
      </c>
      <c r="E9" s="6">
        <v>29.66</v>
      </c>
      <c r="F9" s="102">
        <v>32.56</v>
      </c>
      <c r="G9" s="6" t="s">
        <v>11</v>
      </c>
      <c r="H9" s="6">
        <v>5829</v>
      </c>
      <c r="I9" s="9">
        <f t="shared" si="0"/>
        <v>189792.24000000002</v>
      </c>
    </row>
    <row r="10" spans="1:10" ht="18.75">
      <c r="A10" s="104">
        <v>6</v>
      </c>
      <c r="B10" s="16" t="s">
        <v>24</v>
      </c>
      <c r="C10" s="57"/>
      <c r="D10" s="57"/>
      <c r="E10" s="57"/>
      <c r="F10" s="102"/>
      <c r="G10" s="6"/>
      <c r="H10" s="6"/>
      <c r="I10" s="9">
        <f t="shared" si="0"/>
        <v>0</v>
      </c>
    </row>
    <row r="11" spans="1:10">
      <c r="A11" s="104">
        <v>8</v>
      </c>
      <c r="B11" s="5" t="s">
        <v>114</v>
      </c>
      <c r="C11" s="6">
        <v>6.12</v>
      </c>
      <c r="D11" s="6">
        <v>6.1</v>
      </c>
      <c r="E11" s="6">
        <v>12.75</v>
      </c>
      <c r="F11" s="102">
        <v>14</v>
      </c>
      <c r="G11" s="6" t="s">
        <v>11</v>
      </c>
      <c r="H11" s="6">
        <v>907.31</v>
      </c>
      <c r="I11" s="9">
        <f t="shared" si="0"/>
        <v>12702.34</v>
      </c>
    </row>
    <row r="12" spans="1:10">
      <c r="A12" s="104">
        <v>7</v>
      </c>
      <c r="B12" s="5" t="s">
        <v>195</v>
      </c>
      <c r="C12" s="6">
        <v>8.44</v>
      </c>
      <c r="D12" s="6">
        <v>7.09</v>
      </c>
      <c r="E12" s="6">
        <v>14.83</v>
      </c>
      <c r="F12" s="102">
        <v>16.28</v>
      </c>
      <c r="G12" s="6" t="s">
        <v>11</v>
      </c>
      <c r="H12" s="6">
        <v>418.87</v>
      </c>
      <c r="I12" s="9">
        <f t="shared" si="0"/>
        <v>6819.2036000000007</v>
      </c>
    </row>
    <row r="13" spans="1:10">
      <c r="A13" s="104">
        <v>10</v>
      </c>
      <c r="B13" s="5" t="s">
        <v>61</v>
      </c>
      <c r="C13" s="6">
        <v>12.24</v>
      </c>
      <c r="D13" s="6">
        <v>12.19</v>
      </c>
      <c r="E13" s="6">
        <v>25.51</v>
      </c>
      <c r="F13" s="102">
        <v>28.01</v>
      </c>
      <c r="G13" s="6" t="s">
        <v>11</v>
      </c>
      <c r="H13" s="6">
        <v>541.66999999999996</v>
      </c>
      <c r="I13" s="9">
        <f t="shared" si="0"/>
        <v>15172.1767</v>
      </c>
    </row>
    <row r="14" spans="1:10">
      <c r="A14" s="104">
        <v>9</v>
      </c>
      <c r="B14" s="5" t="s">
        <v>196</v>
      </c>
      <c r="C14" s="6">
        <v>14.07</v>
      </c>
      <c r="D14" s="6">
        <v>11.81</v>
      </c>
      <c r="E14" s="6">
        <v>24.72</v>
      </c>
      <c r="F14" s="102">
        <v>27.14</v>
      </c>
      <c r="G14" s="6" t="s">
        <v>11</v>
      </c>
      <c r="H14" s="6">
        <v>863.23</v>
      </c>
      <c r="I14" s="9">
        <f t="shared" si="0"/>
        <v>23428.0622</v>
      </c>
    </row>
    <row r="15" spans="1:10">
      <c r="A15" s="104">
        <v>11</v>
      </c>
      <c r="B15" s="5" t="s">
        <v>197</v>
      </c>
      <c r="C15" s="6">
        <v>19.86</v>
      </c>
      <c r="D15" s="6">
        <v>18.899999999999999</v>
      </c>
      <c r="E15" s="6">
        <v>39.549999999999997</v>
      </c>
      <c r="F15" s="102">
        <v>43.42</v>
      </c>
      <c r="G15" s="6" t="s">
        <v>11</v>
      </c>
      <c r="H15" s="6">
        <v>177.16</v>
      </c>
      <c r="I15" s="9">
        <f t="shared" si="0"/>
        <v>7692.2871999999998</v>
      </c>
    </row>
    <row r="16" spans="1:10">
      <c r="A16" s="17"/>
      <c r="B16" s="267"/>
      <c r="C16" s="267"/>
      <c r="D16" s="267"/>
      <c r="E16" s="267"/>
      <c r="F16" s="267"/>
      <c r="G16" s="267"/>
      <c r="H16" s="267"/>
      <c r="I16" s="18">
        <f>SUM(I5:I15)</f>
        <v>296707.4571</v>
      </c>
    </row>
    <row r="17" spans="1:9">
      <c r="A17" s="19"/>
      <c r="B17" s="20"/>
      <c r="C17" s="20"/>
      <c r="D17" s="20"/>
      <c r="E17" s="20"/>
      <c r="F17" s="105"/>
      <c r="G17" s="20"/>
      <c r="H17" s="20"/>
      <c r="I17" s="21"/>
    </row>
    <row r="18" spans="1:9">
      <c r="A18" s="19"/>
      <c r="B18" s="20"/>
      <c r="C18" s="20"/>
      <c r="D18" s="20"/>
      <c r="E18" s="20"/>
      <c r="F18" s="105"/>
      <c r="G18" s="20"/>
      <c r="H18" s="20"/>
      <c r="I18" s="21"/>
    </row>
    <row r="19" spans="1:9" ht="41.25" customHeight="1">
      <c r="B19" s="256" t="s">
        <v>98</v>
      </c>
      <c r="C19" s="256"/>
      <c r="D19" s="256"/>
      <c r="E19" s="256"/>
      <c r="F19" s="256"/>
      <c r="G19" s="256"/>
      <c r="H19" s="256"/>
      <c r="I19" s="256"/>
    </row>
  </sheetData>
  <mergeCells count="5">
    <mergeCell ref="A1:I1"/>
    <mergeCell ref="A2:I2"/>
    <mergeCell ref="A3:I3"/>
    <mergeCell ref="B16:H16"/>
    <mergeCell ref="B19:I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23"/>
  <sheetViews>
    <sheetView topLeftCell="A13"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51" t="s">
        <v>0</v>
      </c>
      <c r="B1" s="252"/>
      <c r="C1" s="252"/>
      <c r="D1" s="252"/>
      <c r="E1" s="252"/>
      <c r="F1" s="252"/>
    </row>
    <row r="2" spans="1:6" ht="18.75">
      <c r="A2" s="253" t="s">
        <v>1</v>
      </c>
      <c r="B2" s="254"/>
      <c r="C2" s="254"/>
      <c r="D2" s="254"/>
      <c r="E2" s="254"/>
      <c r="F2" s="254"/>
    </row>
    <row r="3" spans="1:6" ht="36" customHeight="1">
      <c r="A3" s="255" t="s">
        <v>198</v>
      </c>
      <c r="B3" s="255"/>
      <c r="C3" s="255"/>
      <c r="D3" s="255"/>
      <c r="E3" s="255"/>
      <c r="F3" s="255"/>
    </row>
    <row r="4" spans="1:6">
      <c r="A4" s="3" t="s">
        <v>3</v>
      </c>
      <c r="B4" s="3" t="s">
        <v>4</v>
      </c>
      <c r="C4" s="3" t="s">
        <v>44</v>
      </c>
      <c r="D4" s="3" t="s">
        <v>6</v>
      </c>
      <c r="E4" s="3" t="s">
        <v>7</v>
      </c>
      <c r="F4" s="3" t="s">
        <v>8</v>
      </c>
    </row>
    <row r="5" spans="1:6" ht="21">
      <c r="A5" s="4">
        <v>1</v>
      </c>
      <c r="B5" s="37" t="s">
        <v>45</v>
      </c>
      <c r="C5" s="4">
        <v>75</v>
      </c>
      <c r="D5" s="4" t="s">
        <v>46</v>
      </c>
      <c r="E5" s="4">
        <v>261.12</v>
      </c>
      <c r="F5" s="38">
        <f>C5*E5</f>
        <v>19584</v>
      </c>
    </row>
    <row r="6" spans="1:6" ht="26.25">
      <c r="A6" s="4" t="s">
        <v>47</v>
      </c>
      <c r="B6" s="39" t="s">
        <v>48</v>
      </c>
      <c r="C6" s="40">
        <v>8.5</v>
      </c>
      <c r="D6" s="40" t="s">
        <v>11</v>
      </c>
      <c r="E6" s="41">
        <v>688.52</v>
      </c>
      <c r="F6" s="38">
        <f t="shared" ref="F6:F18" si="0">C6*E6</f>
        <v>5852.42</v>
      </c>
    </row>
    <row r="7" spans="1:6" ht="87.75" customHeight="1">
      <c r="A7" s="4" t="s">
        <v>164</v>
      </c>
      <c r="B7" s="5" t="s">
        <v>10</v>
      </c>
      <c r="C7" s="9">
        <v>51.69</v>
      </c>
      <c r="D7" s="6" t="s">
        <v>11</v>
      </c>
      <c r="E7" s="6">
        <v>120.53</v>
      </c>
      <c r="F7" s="38">
        <f t="shared" si="0"/>
        <v>6230.1957000000002</v>
      </c>
    </row>
    <row r="8" spans="1:6" ht="87.75" customHeight="1">
      <c r="A8" s="4" t="s">
        <v>165</v>
      </c>
      <c r="B8" s="5" t="s">
        <v>53</v>
      </c>
      <c r="C8" s="9">
        <v>6.02</v>
      </c>
      <c r="D8" s="6" t="s">
        <v>11</v>
      </c>
      <c r="E8" s="6">
        <v>223.35</v>
      </c>
      <c r="F8" s="38">
        <f t="shared" si="0"/>
        <v>1344.5669999999998</v>
      </c>
    </row>
    <row r="9" spans="1:6" ht="63.75">
      <c r="A9" s="4" t="s">
        <v>166</v>
      </c>
      <c r="B9" s="5" t="s">
        <v>16</v>
      </c>
      <c r="C9" s="9">
        <v>10.039999999999999</v>
      </c>
      <c r="D9" s="6" t="s">
        <v>14</v>
      </c>
      <c r="E9" s="6">
        <v>1149.1199999999999</v>
      </c>
      <c r="F9" s="38">
        <f t="shared" si="0"/>
        <v>11537.164799999999</v>
      </c>
    </row>
    <row r="10" spans="1:6" ht="89.25">
      <c r="A10" s="4" t="s">
        <v>148</v>
      </c>
      <c r="B10" s="5" t="s">
        <v>56</v>
      </c>
      <c r="C10" s="9">
        <v>26.08</v>
      </c>
      <c r="D10" s="6" t="s">
        <v>14</v>
      </c>
      <c r="E10" s="6">
        <v>5829</v>
      </c>
      <c r="F10" s="38">
        <f t="shared" si="0"/>
        <v>152020.31999999998</v>
      </c>
    </row>
    <row r="11" spans="1:6" ht="102">
      <c r="A11" s="24" t="s">
        <v>84</v>
      </c>
      <c r="B11" s="5" t="s">
        <v>20</v>
      </c>
      <c r="C11" s="9">
        <v>8.0299999999999994</v>
      </c>
      <c r="D11" s="6" t="s">
        <v>14</v>
      </c>
      <c r="E11" s="6">
        <v>5489.86</v>
      </c>
      <c r="F11" s="38">
        <f t="shared" si="0"/>
        <v>44083.575799999991</v>
      </c>
    </row>
    <row r="12" spans="1:6" ht="89.25">
      <c r="A12" s="4" t="s">
        <v>85</v>
      </c>
      <c r="B12" s="5" t="s">
        <v>59</v>
      </c>
      <c r="C12" s="9">
        <v>2.6920000000000002</v>
      </c>
      <c r="D12" s="6" t="s">
        <v>23</v>
      </c>
      <c r="E12" s="6">
        <v>65841.84</v>
      </c>
      <c r="F12" s="38">
        <f t="shared" si="0"/>
        <v>177246.23328000001</v>
      </c>
    </row>
    <row r="13" spans="1:6" ht="18.75">
      <c r="A13" s="4">
        <v>9</v>
      </c>
      <c r="B13" s="16" t="s">
        <v>24</v>
      </c>
      <c r="C13" s="9"/>
      <c r="D13" s="6"/>
      <c r="E13" s="6"/>
      <c r="F13" s="38">
        <f t="shared" si="0"/>
        <v>0</v>
      </c>
    </row>
    <row r="14" spans="1:6" ht="15.75">
      <c r="A14" s="4">
        <v>10</v>
      </c>
      <c r="B14" s="5" t="s">
        <v>60</v>
      </c>
      <c r="C14" s="9">
        <v>19.399999999999999</v>
      </c>
      <c r="D14" s="6" t="s">
        <v>14</v>
      </c>
      <c r="E14" s="6">
        <v>907.31</v>
      </c>
      <c r="F14" s="38">
        <f t="shared" si="0"/>
        <v>17601.813999999998</v>
      </c>
    </row>
    <row r="15" spans="1:6" ht="15.75">
      <c r="A15" s="4">
        <v>11</v>
      </c>
      <c r="B15" s="5" t="s">
        <v>41</v>
      </c>
      <c r="C15" s="9">
        <v>6.02</v>
      </c>
      <c r="D15" s="6" t="s">
        <v>14</v>
      </c>
      <c r="E15" s="6">
        <v>418.31</v>
      </c>
      <c r="F15" s="38">
        <f t="shared" si="0"/>
        <v>2518.2262000000001</v>
      </c>
    </row>
    <row r="16" spans="1:6" ht="27.75" customHeight="1">
      <c r="A16" s="4">
        <v>12</v>
      </c>
      <c r="B16" s="5" t="s">
        <v>61</v>
      </c>
      <c r="C16" s="9">
        <v>38.799999999999997</v>
      </c>
      <c r="D16" s="6" t="s">
        <v>14</v>
      </c>
      <c r="E16" s="6">
        <v>590.09</v>
      </c>
      <c r="F16" s="38">
        <f t="shared" si="0"/>
        <v>22895.491999999998</v>
      </c>
    </row>
    <row r="17" spans="1:6" ht="28.5" customHeight="1">
      <c r="A17" s="4">
        <v>13</v>
      </c>
      <c r="B17" s="5" t="s">
        <v>62</v>
      </c>
      <c r="C17" s="9">
        <v>10.039999999999999</v>
      </c>
      <c r="D17" s="6" t="s">
        <v>14</v>
      </c>
      <c r="E17" s="6">
        <v>863.23</v>
      </c>
      <c r="F17" s="38">
        <f t="shared" si="0"/>
        <v>8666.8292000000001</v>
      </c>
    </row>
    <row r="18" spans="1:6" ht="15.75">
      <c r="A18" s="4">
        <v>14</v>
      </c>
      <c r="B18" s="5" t="s">
        <v>28</v>
      </c>
      <c r="C18" s="9">
        <v>51.69</v>
      </c>
      <c r="D18" s="6" t="s">
        <v>14</v>
      </c>
      <c r="E18" s="6">
        <v>177.16</v>
      </c>
      <c r="F18" s="38">
        <f t="shared" si="0"/>
        <v>9157.4003999999986</v>
      </c>
    </row>
    <row r="19" spans="1:6">
      <c r="A19" s="17"/>
      <c r="B19" s="257" t="s">
        <v>43</v>
      </c>
      <c r="C19" s="258"/>
      <c r="D19" s="258"/>
      <c r="E19" s="259"/>
      <c r="F19" s="18">
        <f>SUM(F5:F18)</f>
        <v>478738.23838</v>
      </c>
    </row>
    <row r="20" spans="1:6">
      <c r="A20" s="19"/>
      <c r="B20" s="20"/>
      <c r="C20" s="20"/>
      <c r="D20" s="20"/>
      <c r="E20" s="20"/>
      <c r="F20" s="21"/>
    </row>
    <row r="21" spans="1:6">
      <c r="B21" s="268" t="s">
        <v>63</v>
      </c>
      <c r="C21" s="268"/>
      <c r="D21" s="268"/>
      <c r="E21" s="268"/>
      <c r="F21" s="268"/>
    </row>
    <row r="22" spans="1:6">
      <c r="B22" s="268"/>
      <c r="C22" s="268"/>
      <c r="D22" s="268"/>
      <c r="E22" s="268"/>
      <c r="F22" s="268"/>
    </row>
    <row r="23" spans="1:6">
      <c r="B23" s="268"/>
      <c r="C23" s="268"/>
      <c r="D23" s="268"/>
      <c r="E23" s="268"/>
      <c r="F23" s="268"/>
    </row>
  </sheetData>
  <mergeCells count="5">
    <mergeCell ref="A1:F1"/>
    <mergeCell ref="A2:F2"/>
    <mergeCell ref="A3:F3"/>
    <mergeCell ref="B19:E19"/>
    <mergeCell ref="B21:F2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O83"/>
  <sheetViews>
    <sheetView topLeftCell="A70" workbookViewId="0">
      <selection activeCell="J78" sqref="J78"/>
    </sheetView>
  </sheetViews>
  <sheetFormatPr defaultRowHeight="15"/>
  <cols>
    <col min="1" max="1" width="7.42578125" customWidth="1"/>
    <col min="2" max="2" width="41.140625" customWidth="1"/>
    <col min="3" max="3" width="5.42578125" hidden="1" customWidth="1"/>
    <col min="4" max="4" width="8" hidden="1" customWidth="1"/>
    <col min="5" max="5" width="9.5703125" hidden="1" customWidth="1"/>
    <col min="6" max="6" width="8" customWidth="1"/>
    <col min="7" max="7" width="8.7109375" customWidth="1"/>
    <col min="8" max="8" width="5.28515625" style="224" customWidth="1"/>
    <col min="9" max="9" width="9.5703125" customWidth="1"/>
    <col min="10" max="10" width="15.28515625" bestFit="1" customWidth="1"/>
  </cols>
  <sheetData>
    <row r="1" spans="1:10" ht="22.5">
      <c r="A1" s="170" t="s">
        <v>267</v>
      </c>
      <c r="B1" s="275" t="s">
        <v>0</v>
      </c>
      <c r="C1" s="275"/>
      <c r="D1" s="275"/>
      <c r="E1" s="275"/>
      <c r="F1" s="275"/>
      <c r="G1" s="275"/>
      <c r="H1" s="275"/>
      <c r="I1" s="275"/>
      <c r="J1" s="275"/>
    </row>
    <row r="2" spans="1:10" ht="15" customHeight="1">
      <c r="A2" s="273" t="s">
        <v>347</v>
      </c>
      <c r="B2" s="273"/>
      <c r="C2" s="273"/>
      <c r="D2" s="273"/>
      <c r="E2" s="273"/>
      <c r="F2" s="273"/>
      <c r="G2" s="273"/>
      <c r="H2" s="273"/>
      <c r="I2" s="273"/>
      <c r="J2" s="273"/>
    </row>
    <row r="3" spans="1:10">
      <c r="A3" s="274"/>
      <c r="B3" s="274"/>
      <c r="C3" s="274"/>
      <c r="D3" s="274"/>
      <c r="E3" s="274"/>
      <c r="F3" s="274"/>
      <c r="G3" s="274"/>
      <c r="H3" s="274"/>
      <c r="I3" s="274"/>
      <c r="J3" s="274"/>
    </row>
    <row r="4" spans="1:10" ht="25.5">
      <c r="A4" s="171" t="s">
        <v>348</v>
      </c>
      <c r="B4" s="171" t="s">
        <v>349</v>
      </c>
      <c r="C4" s="171" t="s">
        <v>350</v>
      </c>
      <c r="D4" s="171" t="s">
        <v>206</v>
      </c>
      <c r="E4" s="171" t="s">
        <v>351</v>
      </c>
      <c r="F4" s="171" t="s">
        <v>352</v>
      </c>
      <c r="G4" s="171" t="s">
        <v>353</v>
      </c>
      <c r="H4" s="172" t="s">
        <v>6</v>
      </c>
      <c r="I4" s="171" t="s">
        <v>7</v>
      </c>
      <c r="J4" s="171" t="s">
        <v>8</v>
      </c>
    </row>
    <row r="5" spans="1:10" ht="94.5">
      <c r="A5" s="173" t="s">
        <v>354</v>
      </c>
      <c r="B5" s="174" t="s">
        <v>355</v>
      </c>
      <c r="C5" s="175"/>
      <c r="D5" s="175"/>
      <c r="E5" s="175"/>
      <c r="F5" s="175"/>
      <c r="G5" s="176"/>
      <c r="H5" s="177"/>
      <c r="I5" s="178"/>
      <c r="J5" s="179"/>
    </row>
    <row r="6" spans="1:10">
      <c r="A6" s="174"/>
      <c r="B6" s="175" t="s">
        <v>356</v>
      </c>
      <c r="C6" s="130">
        <v>1</v>
      </c>
      <c r="D6" s="130">
        <v>60</v>
      </c>
      <c r="E6" s="130">
        <v>4</v>
      </c>
      <c r="F6" s="130">
        <v>3</v>
      </c>
      <c r="G6" s="180">
        <f>D6*E6*F6</f>
        <v>720</v>
      </c>
      <c r="H6" s="177" t="s">
        <v>307</v>
      </c>
      <c r="I6" s="178"/>
      <c r="J6" s="179"/>
    </row>
    <row r="7" spans="1:10">
      <c r="A7" s="174"/>
      <c r="B7" s="175" t="s">
        <v>357</v>
      </c>
      <c r="C7" s="130">
        <v>4</v>
      </c>
      <c r="D7" s="130">
        <v>3</v>
      </c>
      <c r="E7" s="130">
        <v>3</v>
      </c>
      <c r="F7" s="130">
        <v>4</v>
      </c>
      <c r="G7" s="180">
        <f>D7*E7*F7</f>
        <v>36</v>
      </c>
      <c r="H7" s="177" t="s">
        <v>307</v>
      </c>
      <c r="I7" s="178"/>
      <c r="J7" s="179"/>
    </row>
    <row r="8" spans="1:10">
      <c r="A8" s="174"/>
      <c r="B8" s="175"/>
      <c r="C8" s="276" t="s">
        <v>358</v>
      </c>
      <c r="D8" s="277"/>
      <c r="E8" s="277"/>
      <c r="F8" s="278"/>
      <c r="G8" s="181" t="e">
        <f>#REF!</f>
        <v>#REF!</v>
      </c>
      <c r="H8" s="177" t="s">
        <v>307</v>
      </c>
      <c r="I8" s="178"/>
      <c r="J8" s="179" t="e">
        <f t="shared" ref="J8:J77" si="0">ROUND(I8*G8,0)</f>
        <v>#REF!</v>
      </c>
    </row>
    <row r="9" spans="1:10" ht="40.5">
      <c r="A9" s="174"/>
      <c r="B9" s="174"/>
      <c r="C9" s="182" t="s">
        <v>359</v>
      </c>
      <c r="D9" s="182"/>
      <c r="E9" s="182"/>
      <c r="F9" s="182" t="s">
        <v>43</v>
      </c>
      <c r="G9" s="183">
        <f>SUM(G6+G7)</f>
        <v>756</v>
      </c>
      <c r="H9" s="177" t="s">
        <v>307</v>
      </c>
      <c r="I9" s="178"/>
      <c r="J9" s="179"/>
    </row>
    <row r="10" spans="1:10">
      <c r="A10" s="174"/>
      <c r="B10" s="174"/>
      <c r="C10" s="175"/>
      <c r="D10" s="175"/>
      <c r="E10" s="175"/>
      <c r="F10" s="184" t="s">
        <v>360</v>
      </c>
      <c r="G10" s="178">
        <f>ROUNDUP(G9/35.31,2)</f>
        <v>21.42</v>
      </c>
      <c r="H10" s="177" t="s">
        <v>218</v>
      </c>
      <c r="I10" s="185">
        <v>440</v>
      </c>
      <c r="J10" s="179">
        <f t="shared" si="0"/>
        <v>9425</v>
      </c>
    </row>
    <row r="11" spans="1:10" ht="135">
      <c r="A11" s="186" t="s">
        <v>361</v>
      </c>
      <c r="B11" s="174" t="s">
        <v>362</v>
      </c>
      <c r="C11" s="175"/>
      <c r="D11" s="175"/>
      <c r="E11" s="175"/>
      <c r="F11" s="175"/>
      <c r="G11" s="176"/>
      <c r="H11" s="177"/>
      <c r="I11" s="178"/>
      <c r="J11" s="179"/>
    </row>
    <row r="12" spans="1:10">
      <c r="A12" s="174"/>
      <c r="B12" s="175" t="s">
        <v>356</v>
      </c>
      <c r="C12" s="130">
        <v>1</v>
      </c>
      <c r="D12" s="130">
        <v>40</v>
      </c>
      <c r="E12" s="130">
        <v>4</v>
      </c>
      <c r="F12" s="130">
        <v>3</v>
      </c>
      <c r="G12" s="180">
        <f>D12*E12*F12</f>
        <v>480</v>
      </c>
      <c r="H12" s="177" t="s">
        <v>307</v>
      </c>
      <c r="I12" s="178"/>
      <c r="J12" s="179"/>
    </row>
    <row r="13" spans="1:10" ht="25.5">
      <c r="A13" s="174"/>
      <c r="B13" s="174"/>
      <c r="C13" s="187" t="s">
        <v>359</v>
      </c>
      <c r="D13" s="182"/>
      <c r="E13" s="182"/>
      <c r="F13" s="182" t="s">
        <v>43</v>
      </c>
      <c r="G13" s="183">
        <f>G12</f>
        <v>480</v>
      </c>
      <c r="H13" s="177" t="s">
        <v>307</v>
      </c>
      <c r="I13" s="178"/>
      <c r="J13" s="179"/>
    </row>
    <row r="14" spans="1:10">
      <c r="A14" s="174"/>
      <c r="B14" s="174"/>
      <c r="C14" s="175"/>
      <c r="D14" s="175"/>
      <c r="E14" s="175"/>
      <c r="F14" s="184" t="s">
        <v>360</v>
      </c>
      <c r="G14" s="178">
        <f>ROUNDUP(G13/35.31,2)</f>
        <v>13.6</v>
      </c>
      <c r="H14" s="177" t="s">
        <v>218</v>
      </c>
      <c r="I14" s="185">
        <v>120.53</v>
      </c>
      <c r="J14" s="179">
        <f t="shared" ref="J14" si="1">ROUND(I14*G14,0)</f>
        <v>1639</v>
      </c>
    </row>
    <row r="15" spans="1:10">
      <c r="A15" s="174"/>
      <c r="B15" s="174"/>
      <c r="C15" s="175"/>
      <c r="D15" s="175"/>
      <c r="E15" s="175"/>
      <c r="F15" s="184"/>
      <c r="G15" s="178"/>
      <c r="H15" s="177"/>
      <c r="I15" s="185"/>
      <c r="J15" s="179"/>
    </row>
    <row r="16" spans="1:10" ht="89.25">
      <c r="A16" s="173" t="s">
        <v>363</v>
      </c>
      <c r="B16" s="129" t="s">
        <v>364</v>
      </c>
      <c r="C16" s="188"/>
      <c r="D16" s="188"/>
      <c r="E16" s="188"/>
      <c r="F16" s="188"/>
      <c r="G16" s="188"/>
      <c r="H16" s="172"/>
      <c r="I16" s="189"/>
      <c r="J16" s="179"/>
    </row>
    <row r="17" spans="1:10">
      <c r="A17" s="188"/>
      <c r="B17" s="175" t="s">
        <v>356</v>
      </c>
      <c r="C17" s="130">
        <v>1</v>
      </c>
      <c r="D17" s="130">
        <v>40</v>
      </c>
      <c r="E17" s="130">
        <v>4</v>
      </c>
      <c r="F17" s="130">
        <v>0.25</v>
      </c>
      <c r="G17" s="190">
        <f>PRODUCT(C17:F17)</f>
        <v>40</v>
      </c>
      <c r="H17" s="177" t="s">
        <v>307</v>
      </c>
      <c r="I17" s="189"/>
      <c r="J17" s="179"/>
    </row>
    <row r="18" spans="1:10">
      <c r="A18" s="188"/>
      <c r="B18" s="175" t="s">
        <v>365</v>
      </c>
      <c r="C18" s="130">
        <v>1</v>
      </c>
      <c r="D18" s="130">
        <v>37</v>
      </c>
      <c r="E18" s="130">
        <v>27</v>
      </c>
      <c r="F18" s="130">
        <f>6/12</f>
        <v>0.5</v>
      </c>
      <c r="G18" s="190">
        <f>PRODUCT(C18:F18)</f>
        <v>499.5</v>
      </c>
      <c r="H18" s="177" t="s">
        <v>307</v>
      </c>
      <c r="I18" s="189"/>
      <c r="J18" s="179"/>
    </row>
    <row r="19" spans="1:10">
      <c r="A19" s="188"/>
      <c r="B19" s="188"/>
      <c r="C19" s="188"/>
      <c r="D19" s="188"/>
      <c r="E19" s="188"/>
      <c r="F19" s="189" t="s">
        <v>43</v>
      </c>
      <c r="G19" s="191">
        <f>SUM(G17:G18)</f>
        <v>539.5</v>
      </c>
      <c r="H19" s="172" t="s">
        <v>307</v>
      </c>
      <c r="I19" s="189"/>
      <c r="J19" s="179"/>
    </row>
    <row r="20" spans="1:10">
      <c r="A20" s="188"/>
      <c r="B20" s="188"/>
      <c r="C20" s="188"/>
      <c r="D20" s="188"/>
      <c r="E20" s="188"/>
      <c r="F20" s="189" t="s">
        <v>360</v>
      </c>
      <c r="G20" s="189">
        <f>ROUNDUP(G19/35.31,2)</f>
        <v>15.28</v>
      </c>
      <c r="H20" s="172" t="s">
        <v>218</v>
      </c>
      <c r="I20" s="189">
        <v>223.35</v>
      </c>
      <c r="J20" s="179">
        <f t="shared" si="0"/>
        <v>3413</v>
      </c>
    </row>
    <row r="21" spans="1:10" ht="76.5">
      <c r="A21" s="173" t="s">
        <v>366</v>
      </c>
      <c r="B21" s="129" t="s">
        <v>367</v>
      </c>
      <c r="C21" s="188"/>
      <c r="D21" s="188"/>
      <c r="E21" s="188"/>
      <c r="F21" s="188"/>
      <c r="G21" s="188"/>
      <c r="H21" s="172"/>
      <c r="I21" s="189"/>
      <c r="J21" s="179"/>
    </row>
    <row r="22" spans="1:10">
      <c r="A22" s="173"/>
      <c r="B22" s="175" t="s">
        <v>356</v>
      </c>
      <c r="C22" s="130">
        <v>1</v>
      </c>
      <c r="D22" s="130">
        <v>40</v>
      </c>
      <c r="E22" s="130">
        <v>4</v>
      </c>
      <c r="F22" s="130">
        <f>5/12</f>
        <v>0.41666666666666669</v>
      </c>
      <c r="G22" s="180">
        <f>PRODUCT(C22:F22)</f>
        <v>66.666666666666671</v>
      </c>
      <c r="H22" s="177" t="s">
        <v>307</v>
      </c>
      <c r="I22" s="189"/>
      <c r="J22" s="179"/>
    </row>
    <row r="23" spans="1:10">
      <c r="A23" s="173"/>
      <c r="B23" s="175" t="s">
        <v>365</v>
      </c>
      <c r="C23" s="130">
        <v>1</v>
      </c>
      <c r="D23" s="130">
        <v>37</v>
      </c>
      <c r="E23" s="130">
        <v>27</v>
      </c>
      <c r="F23" s="130">
        <f>5/12</f>
        <v>0.41666666666666669</v>
      </c>
      <c r="G23" s="180">
        <f>PRODUCT(C23:F23)</f>
        <v>416.25</v>
      </c>
      <c r="H23" s="177" t="s">
        <v>307</v>
      </c>
      <c r="I23" s="189"/>
      <c r="J23" s="179"/>
    </row>
    <row r="24" spans="1:10">
      <c r="A24" s="173"/>
      <c r="B24" s="188"/>
      <c r="C24" s="188"/>
      <c r="D24" s="188"/>
      <c r="E24" s="188"/>
      <c r="F24" s="189" t="s">
        <v>43</v>
      </c>
      <c r="G24" s="189">
        <f>SUM(G22:G23)</f>
        <v>482.91666666666669</v>
      </c>
      <c r="H24" s="172" t="s">
        <v>307</v>
      </c>
      <c r="I24" s="189"/>
      <c r="J24" s="179"/>
    </row>
    <row r="25" spans="1:10">
      <c r="A25" s="173"/>
      <c r="B25" s="188"/>
      <c r="C25" s="188"/>
      <c r="D25" s="188"/>
      <c r="E25" s="188"/>
      <c r="F25" s="189" t="s">
        <v>360</v>
      </c>
      <c r="G25" s="189">
        <f>ROUNDUP(G24/35.31,2)</f>
        <v>13.68</v>
      </c>
      <c r="H25" s="172" t="s">
        <v>218</v>
      </c>
      <c r="I25" s="189">
        <v>1149.1199999999999</v>
      </c>
      <c r="J25" s="179">
        <f t="shared" si="0"/>
        <v>15720</v>
      </c>
    </row>
    <row r="26" spans="1:10" ht="114.75">
      <c r="A26" s="173" t="s">
        <v>368</v>
      </c>
      <c r="B26" s="129" t="s">
        <v>369</v>
      </c>
      <c r="C26" s="188"/>
      <c r="D26" s="188"/>
      <c r="E26" s="188"/>
      <c r="F26" s="188"/>
      <c r="G26" s="188"/>
      <c r="H26" s="172"/>
      <c r="I26" s="189"/>
      <c r="J26" s="179"/>
    </row>
    <row r="27" spans="1:10">
      <c r="A27" s="173"/>
      <c r="B27" s="175" t="s">
        <v>356</v>
      </c>
      <c r="C27" s="130">
        <v>1</v>
      </c>
      <c r="D27" s="130">
        <v>100</v>
      </c>
      <c r="E27" s="130">
        <v>4</v>
      </c>
      <c r="F27" s="130">
        <f>4/12</f>
        <v>0.33333333333333331</v>
      </c>
      <c r="G27" s="190">
        <f>D27*E27*F27*C27</f>
        <v>133.33333333333331</v>
      </c>
      <c r="H27" s="177" t="s">
        <v>307</v>
      </c>
      <c r="I27" s="189"/>
      <c r="J27" s="179"/>
    </row>
    <row r="28" spans="1:10">
      <c r="A28" s="173"/>
      <c r="B28" s="175" t="s">
        <v>357</v>
      </c>
      <c r="C28" s="130">
        <v>4</v>
      </c>
      <c r="D28" s="130">
        <v>3</v>
      </c>
      <c r="E28" s="130">
        <v>3</v>
      </c>
      <c r="F28" s="130">
        <f>4/12</f>
        <v>0.33333333333333331</v>
      </c>
      <c r="G28" s="190">
        <f>D28*E28*F28*C28</f>
        <v>12</v>
      </c>
      <c r="H28" s="177" t="s">
        <v>307</v>
      </c>
      <c r="I28" s="189"/>
      <c r="J28" s="179"/>
    </row>
    <row r="29" spans="1:10">
      <c r="A29" s="173"/>
      <c r="B29" s="175" t="s">
        <v>370</v>
      </c>
      <c r="C29" s="130">
        <v>1</v>
      </c>
      <c r="D29" s="130">
        <v>40</v>
      </c>
      <c r="E29" s="130">
        <v>30</v>
      </c>
      <c r="F29" s="130">
        <f>4/12</f>
        <v>0.33333333333333331</v>
      </c>
      <c r="G29" s="190">
        <f>D29*E29*F29*C29</f>
        <v>400</v>
      </c>
      <c r="H29" s="177" t="s">
        <v>307</v>
      </c>
      <c r="I29" s="189"/>
      <c r="J29" s="179"/>
    </row>
    <row r="30" spans="1:10">
      <c r="A30" s="173"/>
      <c r="B30" s="175" t="s">
        <v>371</v>
      </c>
      <c r="C30" s="279" t="s">
        <v>372</v>
      </c>
      <c r="D30" s="280"/>
      <c r="E30" s="280"/>
      <c r="F30" s="281"/>
      <c r="G30" s="190">
        <v>-12.833</v>
      </c>
      <c r="H30" s="177" t="s">
        <v>307</v>
      </c>
      <c r="I30" s="189"/>
      <c r="J30" s="179"/>
    </row>
    <row r="31" spans="1:10">
      <c r="A31" s="173"/>
      <c r="B31" s="188"/>
      <c r="C31" s="188"/>
      <c r="D31" s="188"/>
      <c r="E31" s="188"/>
      <c r="F31" s="189" t="s">
        <v>43</v>
      </c>
      <c r="G31" s="191">
        <f>SUM(G27:G30)</f>
        <v>532.50033333333329</v>
      </c>
      <c r="H31" s="172" t="s">
        <v>307</v>
      </c>
      <c r="I31" s="189"/>
      <c r="J31" s="179"/>
    </row>
    <row r="32" spans="1:10">
      <c r="A32" s="173"/>
      <c r="B32" s="188"/>
      <c r="C32" s="188"/>
      <c r="D32" s="188"/>
      <c r="E32" s="188"/>
      <c r="F32" s="189" t="s">
        <v>360</v>
      </c>
      <c r="G32" s="191">
        <f>ROUNDUP(G31/35.31,2)</f>
        <v>15.09</v>
      </c>
      <c r="H32" s="172" t="s">
        <v>218</v>
      </c>
      <c r="I32" s="192">
        <v>5358.83</v>
      </c>
      <c r="J32" s="179">
        <f t="shared" si="0"/>
        <v>80865</v>
      </c>
    </row>
    <row r="33" spans="1:10" ht="63.75">
      <c r="A33" s="173" t="s">
        <v>373</v>
      </c>
      <c r="B33" s="193" t="s">
        <v>374</v>
      </c>
      <c r="C33" s="194"/>
      <c r="D33" s="194"/>
      <c r="E33" s="194"/>
      <c r="F33" s="194"/>
      <c r="G33" s="194"/>
      <c r="H33" s="195"/>
      <c r="I33" s="196"/>
      <c r="J33" s="179"/>
    </row>
    <row r="34" spans="1:10">
      <c r="A34" s="173"/>
      <c r="B34" s="175" t="s">
        <v>356</v>
      </c>
      <c r="C34" s="130">
        <v>1</v>
      </c>
      <c r="D34" s="130">
        <v>100</v>
      </c>
      <c r="E34" s="197">
        <v>3.5</v>
      </c>
      <c r="F34" s="198">
        <v>2</v>
      </c>
      <c r="G34" s="198">
        <f>C34*D34*E34*F34</f>
        <v>700</v>
      </c>
      <c r="H34" s="177" t="s">
        <v>307</v>
      </c>
      <c r="I34" s="196"/>
      <c r="J34" s="179"/>
    </row>
    <row r="35" spans="1:10">
      <c r="A35" s="173"/>
      <c r="B35" s="175" t="s">
        <v>356</v>
      </c>
      <c r="C35" s="130">
        <v>1</v>
      </c>
      <c r="D35" s="130">
        <v>100</v>
      </c>
      <c r="E35" s="197">
        <v>2.25</v>
      </c>
      <c r="F35" s="198">
        <v>4.5</v>
      </c>
      <c r="G35" s="198">
        <f>C35*D35*E35*F35</f>
        <v>1012.5</v>
      </c>
      <c r="H35" s="177" t="s">
        <v>307</v>
      </c>
      <c r="I35" s="196"/>
      <c r="J35" s="179"/>
    </row>
    <row r="36" spans="1:10">
      <c r="A36" s="173"/>
      <c r="B36" s="175"/>
      <c r="C36" s="199">
        <v>2</v>
      </c>
      <c r="D36" s="200">
        <v>12</v>
      </c>
      <c r="E36" s="197">
        <v>2.25</v>
      </c>
      <c r="F36" s="194">
        <v>0</v>
      </c>
      <c r="G36" s="197">
        <f>C36*D36*E36*F36</f>
        <v>0</v>
      </c>
      <c r="H36" s="172" t="s">
        <v>307</v>
      </c>
      <c r="I36" s="196"/>
      <c r="J36" s="179">
        <f t="shared" si="0"/>
        <v>0</v>
      </c>
    </row>
    <row r="37" spans="1:10">
      <c r="A37" s="173"/>
      <c r="B37" s="201"/>
      <c r="C37" s="194"/>
      <c r="D37" s="194"/>
      <c r="E37" s="194"/>
      <c r="F37" s="194"/>
      <c r="G37" s="202">
        <f>SUM(G34:G35)</f>
        <v>1712.5</v>
      </c>
      <c r="H37" s="172" t="s">
        <v>307</v>
      </c>
      <c r="I37" s="196"/>
      <c r="J37" s="179"/>
    </row>
    <row r="38" spans="1:10">
      <c r="A38" s="173"/>
      <c r="B38" s="201"/>
      <c r="C38" s="194"/>
      <c r="D38" s="194"/>
      <c r="E38" s="194"/>
      <c r="F38" s="194"/>
      <c r="G38" s="202">
        <f>G37/35.31</f>
        <v>48.499008779382606</v>
      </c>
      <c r="H38" s="172" t="s">
        <v>218</v>
      </c>
      <c r="I38" s="196">
        <v>2502.14</v>
      </c>
      <c r="J38" s="179">
        <f t="shared" si="0"/>
        <v>121351</v>
      </c>
    </row>
    <row r="39" spans="1:10" ht="76.5">
      <c r="A39" s="173" t="s">
        <v>375</v>
      </c>
      <c r="B39" s="203" t="s">
        <v>376</v>
      </c>
      <c r="C39" s="194"/>
      <c r="D39" s="194"/>
      <c r="E39" s="194"/>
      <c r="F39" s="194"/>
      <c r="G39" s="202"/>
      <c r="H39" s="172"/>
      <c r="I39" s="196"/>
      <c r="J39" s="179"/>
    </row>
    <row r="40" spans="1:10">
      <c r="A40" s="173"/>
      <c r="B40" s="204" t="s">
        <v>377</v>
      </c>
      <c r="C40" s="130">
        <v>4</v>
      </c>
      <c r="D40" s="130">
        <v>2</v>
      </c>
      <c r="E40" s="130">
        <v>2</v>
      </c>
      <c r="F40" s="130">
        <v>2</v>
      </c>
      <c r="G40" s="190">
        <f>D40*E40*F40*C40</f>
        <v>32</v>
      </c>
      <c r="H40" s="177" t="s">
        <v>307</v>
      </c>
      <c r="I40" s="189"/>
      <c r="J40" s="179"/>
    </row>
    <row r="41" spans="1:10">
      <c r="A41" s="173"/>
      <c r="B41" s="204" t="s">
        <v>378</v>
      </c>
      <c r="C41" s="130">
        <v>4</v>
      </c>
      <c r="D41" s="205">
        <f>10/12</f>
        <v>0.83333333333333337</v>
      </c>
      <c r="E41" s="205">
        <f>10/12</f>
        <v>0.83333333333333337</v>
      </c>
      <c r="F41" s="130">
        <v>11</v>
      </c>
      <c r="G41" s="190">
        <f>D41*E41*F41*C41</f>
        <v>30.555555555555561</v>
      </c>
      <c r="H41" s="177" t="s">
        <v>307</v>
      </c>
      <c r="I41" s="189"/>
      <c r="J41" s="179"/>
    </row>
    <row r="42" spans="1:10">
      <c r="A42" s="173"/>
      <c r="B42" s="203"/>
      <c r="C42" s="188"/>
      <c r="D42" s="188"/>
      <c r="E42" s="188"/>
      <c r="F42" s="189" t="s">
        <v>43</v>
      </c>
      <c r="G42" s="191">
        <f>SUM(G39:G41)</f>
        <v>62.555555555555557</v>
      </c>
      <c r="H42" s="172" t="s">
        <v>307</v>
      </c>
      <c r="I42" s="189"/>
      <c r="J42" s="179"/>
    </row>
    <row r="43" spans="1:10">
      <c r="A43" s="173"/>
      <c r="B43" s="203"/>
      <c r="C43" s="188"/>
      <c r="D43" s="188"/>
      <c r="E43" s="188"/>
      <c r="F43" s="189" t="s">
        <v>360</v>
      </c>
      <c r="G43" s="191">
        <f>ROUNDUP(G42/35.31,2)</f>
        <v>1.78</v>
      </c>
      <c r="H43" s="172" t="s">
        <v>218</v>
      </c>
      <c r="I43" s="192">
        <v>6972.73</v>
      </c>
      <c r="J43" s="179">
        <f t="shared" ref="J43" si="2">ROUND(I43*G43,0)</f>
        <v>12411</v>
      </c>
    </row>
    <row r="44" spans="1:10" ht="76.5">
      <c r="A44" s="173" t="s">
        <v>379</v>
      </c>
      <c r="B44" s="203" t="s">
        <v>380</v>
      </c>
      <c r="C44" s="194"/>
      <c r="D44" s="194"/>
      <c r="E44" s="194"/>
      <c r="F44" s="194"/>
      <c r="G44" s="202"/>
      <c r="H44" s="172"/>
      <c r="I44" s="196"/>
      <c r="J44" s="179"/>
    </row>
    <row r="45" spans="1:10">
      <c r="A45" s="173"/>
      <c r="B45" s="206"/>
      <c r="C45" s="130">
        <v>1</v>
      </c>
      <c r="D45" s="130">
        <v>5</v>
      </c>
      <c r="E45" s="130">
        <v>5</v>
      </c>
      <c r="F45" s="130">
        <f>10/12</f>
        <v>0.83333333333333337</v>
      </c>
      <c r="G45" s="190">
        <f>D45*E45*F45*C45</f>
        <v>20.833333333333336</v>
      </c>
      <c r="H45" s="177" t="s">
        <v>307</v>
      </c>
      <c r="I45" s="189"/>
      <c r="J45" s="179"/>
    </row>
    <row r="46" spans="1:10">
      <c r="A46" s="173"/>
      <c r="B46" s="206"/>
      <c r="C46" s="188"/>
      <c r="D46" s="188"/>
      <c r="E46" s="188"/>
      <c r="F46" s="189" t="s">
        <v>43</v>
      </c>
      <c r="G46" s="191">
        <f>SUM(G44:G45)</f>
        <v>20.833333333333336</v>
      </c>
      <c r="H46" s="172" t="s">
        <v>307</v>
      </c>
      <c r="I46" s="189"/>
      <c r="J46" s="179"/>
    </row>
    <row r="47" spans="1:10">
      <c r="A47" s="173"/>
      <c r="B47" s="206"/>
      <c r="C47" s="188"/>
      <c r="D47" s="188"/>
      <c r="E47" s="188"/>
      <c r="F47" s="189" t="s">
        <v>360</v>
      </c>
      <c r="G47" s="191">
        <f>ROUNDUP(G46/35.31,2)</f>
        <v>0.6</v>
      </c>
      <c r="H47" s="172" t="s">
        <v>218</v>
      </c>
      <c r="I47" s="192">
        <v>7523.28</v>
      </c>
      <c r="J47" s="179">
        <f t="shared" ref="J47" si="3">ROUND(I47*G47,0)</f>
        <v>4514</v>
      </c>
    </row>
    <row r="48" spans="1:10" ht="76.5">
      <c r="A48" s="173" t="s">
        <v>381</v>
      </c>
      <c r="B48" s="207" t="s">
        <v>382</v>
      </c>
      <c r="C48" s="194"/>
      <c r="D48" s="194"/>
      <c r="E48" s="194"/>
      <c r="F48" s="194"/>
      <c r="G48" s="202"/>
      <c r="H48" s="172"/>
      <c r="I48" s="196"/>
      <c r="J48" s="179"/>
    </row>
    <row r="49" spans="1:10">
      <c r="A49" s="173"/>
      <c r="B49" s="201"/>
      <c r="C49" s="194">
        <v>1</v>
      </c>
      <c r="D49" s="194">
        <v>100</v>
      </c>
      <c r="E49" s="194">
        <v>4.5</v>
      </c>
      <c r="F49" s="194"/>
      <c r="G49" s="202">
        <f>ROUND(E49*D49*C49,2)</f>
        <v>450</v>
      </c>
      <c r="H49" s="172" t="s">
        <v>383</v>
      </c>
      <c r="I49" s="196"/>
      <c r="J49" s="179"/>
    </row>
    <row r="50" spans="1:10">
      <c r="A50" s="173"/>
      <c r="B50" s="201"/>
      <c r="C50" s="194">
        <v>4</v>
      </c>
      <c r="D50" s="194">
        <v>5</v>
      </c>
      <c r="E50" s="194">
        <v>10</v>
      </c>
      <c r="F50" s="194"/>
      <c r="G50" s="202">
        <f>ROUND(E50*D50*C50,2)</f>
        <v>200</v>
      </c>
      <c r="H50" s="172" t="s">
        <v>383</v>
      </c>
      <c r="I50" s="196"/>
      <c r="J50" s="179"/>
    </row>
    <row r="51" spans="1:10">
      <c r="A51" s="173"/>
      <c r="B51" s="201"/>
      <c r="C51" s="194"/>
      <c r="D51" s="194"/>
      <c r="E51" s="194"/>
      <c r="F51" s="194"/>
      <c r="G51" s="202">
        <f>SUM(G49:G50)</f>
        <v>650</v>
      </c>
      <c r="H51" s="172" t="s">
        <v>383</v>
      </c>
      <c r="I51" s="196"/>
      <c r="J51" s="179"/>
    </row>
    <row r="52" spans="1:10">
      <c r="A52" s="173"/>
      <c r="B52" s="201"/>
      <c r="C52" s="194"/>
      <c r="D52" s="194"/>
      <c r="E52" s="194"/>
      <c r="F52" s="194"/>
      <c r="G52" s="202">
        <f>ROUND(G51/10.76,2)</f>
        <v>60.41</v>
      </c>
      <c r="H52" s="172" t="s">
        <v>384</v>
      </c>
      <c r="I52" s="196">
        <v>133.47</v>
      </c>
      <c r="J52" s="179">
        <f t="shared" si="0"/>
        <v>8063</v>
      </c>
    </row>
    <row r="53" spans="1:10" ht="108">
      <c r="A53" s="208" t="s">
        <v>385</v>
      </c>
      <c r="B53" s="209" t="s">
        <v>386</v>
      </c>
      <c r="C53" s="194"/>
      <c r="D53" s="194"/>
      <c r="E53" s="194"/>
      <c r="F53" s="194"/>
      <c r="G53" s="202"/>
      <c r="H53" s="172"/>
      <c r="I53" s="196"/>
      <c r="J53" s="179"/>
    </row>
    <row r="54" spans="1:10">
      <c r="A54" s="173"/>
      <c r="B54" s="210" t="s">
        <v>365</v>
      </c>
      <c r="C54" s="194">
        <v>1</v>
      </c>
      <c r="D54" s="194">
        <v>40</v>
      </c>
      <c r="E54" s="194">
        <v>30</v>
      </c>
      <c r="F54" s="194"/>
      <c r="G54" s="202">
        <f>ROUND(E54*D54*C54,2)</f>
        <v>1200</v>
      </c>
      <c r="H54" s="172" t="s">
        <v>383</v>
      </c>
      <c r="I54" s="196"/>
      <c r="J54" s="179"/>
    </row>
    <row r="55" spans="1:10">
      <c r="A55" s="173"/>
      <c r="B55" s="175" t="s">
        <v>371</v>
      </c>
      <c r="C55" s="279" t="s">
        <v>387</v>
      </c>
      <c r="D55" s="280"/>
      <c r="E55" s="280"/>
      <c r="F55" s="281"/>
      <c r="G55" s="179">
        <v>-38.5</v>
      </c>
      <c r="H55" s="177" t="s">
        <v>383</v>
      </c>
      <c r="I55" s="196"/>
      <c r="J55" s="179"/>
    </row>
    <row r="56" spans="1:10">
      <c r="A56" s="173"/>
      <c r="B56" s="201"/>
      <c r="C56" s="194"/>
      <c r="D56" s="194"/>
      <c r="E56" s="194"/>
      <c r="F56" s="194"/>
      <c r="G56" s="202">
        <f>SUM(G54:G55)</f>
        <v>1161.5</v>
      </c>
      <c r="H56" s="172" t="s">
        <v>383</v>
      </c>
      <c r="I56" s="196"/>
      <c r="J56" s="179"/>
    </row>
    <row r="57" spans="1:10">
      <c r="A57" s="173"/>
      <c r="B57" s="201"/>
      <c r="C57" s="194"/>
      <c r="D57" s="194"/>
      <c r="E57" s="194"/>
      <c r="F57" s="194"/>
      <c r="G57" s="202">
        <f>ROUND(G56/10.76,2)</f>
        <v>107.95</v>
      </c>
      <c r="H57" s="172" t="s">
        <v>384</v>
      </c>
      <c r="I57" s="202">
        <v>757.5</v>
      </c>
      <c r="J57" s="179">
        <f t="shared" ref="J57" si="4">ROUND(I57*G57,0)</f>
        <v>81772</v>
      </c>
    </row>
    <row r="58" spans="1:10" ht="38.25">
      <c r="A58" s="208" t="s">
        <v>388</v>
      </c>
      <c r="B58" s="201" t="s">
        <v>389</v>
      </c>
      <c r="C58" s="194"/>
      <c r="D58" s="194"/>
      <c r="E58" s="194"/>
      <c r="F58" s="194"/>
      <c r="G58" s="202"/>
      <c r="H58" s="172"/>
      <c r="I58" s="196"/>
      <c r="J58" s="179"/>
    </row>
    <row r="59" spans="1:10">
      <c r="A59" s="173"/>
      <c r="B59" s="201"/>
      <c r="C59" s="194">
        <v>4</v>
      </c>
      <c r="D59" s="194">
        <v>5</v>
      </c>
      <c r="E59" s="194">
        <v>10</v>
      </c>
      <c r="F59" s="194"/>
      <c r="G59" s="202">
        <f>ROUND(E59*D59*C59,2)</f>
        <v>200</v>
      </c>
      <c r="H59" s="172" t="s">
        <v>383</v>
      </c>
      <c r="I59" s="196"/>
      <c r="J59" s="179"/>
    </row>
    <row r="60" spans="1:10">
      <c r="A60" s="173"/>
      <c r="B60" s="201"/>
      <c r="C60" s="194"/>
      <c r="D60" s="194"/>
      <c r="E60" s="194"/>
      <c r="F60" s="194"/>
      <c r="G60" s="202">
        <f>SUM(G58:G59)</f>
        <v>200</v>
      </c>
      <c r="H60" s="172" t="s">
        <v>383</v>
      </c>
      <c r="I60" s="196"/>
      <c r="J60" s="179"/>
    </row>
    <row r="61" spans="1:10">
      <c r="A61" s="173"/>
      <c r="B61" s="201"/>
      <c r="C61" s="194"/>
      <c r="D61" s="194"/>
      <c r="E61" s="194"/>
      <c r="F61" s="194"/>
      <c r="G61" s="202">
        <f>ROUND(G60/10.76,2)</f>
        <v>18.59</v>
      </c>
      <c r="H61" s="172" t="s">
        <v>384</v>
      </c>
      <c r="I61" s="196">
        <v>1074.45</v>
      </c>
      <c r="J61" s="179">
        <f t="shared" ref="J61" si="5">ROUND(I61*G61,0)</f>
        <v>19974</v>
      </c>
    </row>
    <row r="62" spans="1:10" ht="78.75">
      <c r="A62" s="211" t="s">
        <v>390</v>
      </c>
      <c r="B62" s="212" t="s">
        <v>391</v>
      </c>
      <c r="C62" s="194"/>
      <c r="D62" s="194"/>
      <c r="E62" s="194"/>
      <c r="F62" s="194"/>
      <c r="G62" s="202"/>
      <c r="H62" s="172"/>
      <c r="I62" s="196"/>
      <c r="J62" s="179"/>
    </row>
    <row r="63" spans="1:10">
      <c r="A63" s="173"/>
      <c r="B63" s="201" t="s">
        <v>392</v>
      </c>
      <c r="C63" s="194"/>
      <c r="D63" s="194"/>
      <c r="E63" s="194"/>
      <c r="F63" s="194"/>
      <c r="G63" s="202">
        <f>G42+G46</f>
        <v>83.388888888888886</v>
      </c>
      <c r="H63" s="172" t="s">
        <v>307</v>
      </c>
      <c r="I63" s="196"/>
      <c r="J63" s="179"/>
    </row>
    <row r="64" spans="1:10">
      <c r="A64" s="173"/>
      <c r="B64" s="201"/>
      <c r="C64" s="269" t="s">
        <v>393</v>
      </c>
      <c r="D64" s="270"/>
      <c r="E64" s="270"/>
      <c r="F64" s="271"/>
      <c r="G64" s="202">
        <f>G63*1.5</f>
        <v>125.08333333333333</v>
      </c>
      <c r="H64" s="172" t="s">
        <v>268</v>
      </c>
      <c r="I64" s="196"/>
      <c r="J64" s="179"/>
    </row>
    <row r="65" spans="1:10">
      <c r="A65" s="173"/>
      <c r="B65" s="201"/>
      <c r="C65" s="194"/>
      <c r="D65" s="194"/>
      <c r="E65" s="194"/>
      <c r="F65" s="194"/>
      <c r="G65" s="213">
        <f>G64/1000</f>
        <v>0.12508333333333332</v>
      </c>
      <c r="H65" s="172" t="s">
        <v>23</v>
      </c>
      <c r="I65" s="196">
        <v>65841.84</v>
      </c>
      <c r="J65" s="179">
        <f t="shared" ref="J65" si="6">ROUND(I65*G65,0)</f>
        <v>8236</v>
      </c>
    </row>
    <row r="66" spans="1:10" ht="78.75">
      <c r="A66" s="211" t="s">
        <v>394</v>
      </c>
      <c r="B66" s="212" t="s">
        <v>395</v>
      </c>
      <c r="C66" s="194"/>
      <c r="D66" s="194"/>
      <c r="E66" s="194"/>
      <c r="F66" s="194"/>
      <c r="G66" s="202"/>
      <c r="H66" s="172"/>
      <c r="I66" s="196"/>
      <c r="J66" s="179"/>
    </row>
    <row r="67" spans="1:10">
      <c r="A67" s="173"/>
      <c r="B67" s="201" t="s">
        <v>396</v>
      </c>
      <c r="C67" s="194"/>
      <c r="D67" s="194"/>
      <c r="E67" s="194"/>
      <c r="F67" s="194"/>
      <c r="G67" s="202">
        <f>G42+G46</f>
        <v>83.388888888888886</v>
      </c>
      <c r="H67" s="172" t="s">
        <v>307</v>
      </c>
      <c r="I67" s="196"/>
      <c r="J67" s="179"/>
    </row>
    <row r="68" spans="1:10">
      <c r="A68" s="173"/>
      <c r="B68" s="201"/>
      <c r="C68" s="269" t="s">
        <v>397</v>
      </c>
      <c r="D68" s="270"/>
      <c r="E68" s="270"/>
      <c r="F68" s="271"/>
      <c r="G68" s="202">
        <f>G67*2.5</f>
        <v>208.47222222222223</v>
      </c>
      <c r="H68" s="172" t="s">
        <v>268</v>
      </c>
      <c r="I68" s="196"/>
      <c r="J68" s="179"/>
    </row>
    <row r="69" spans="1:10">
      <c r="A69" s="173"/>
      <c r="B69" s="201"/>
      <c r="C69" s="194"/>
      <c r="D69" s="194"/>
      <c r="E69" s="194"/>
      <c r="F69" s="194"/>
      <c r="G69" s="213">
        <f>G68/1000</f>
        <v>0.20847222222222223</v>
      </c>
      <c r="H69" s="172" t="s">
        <v>23</v>
      </c>
      <c r="I69" s="196">
        <v>63762.52</v>
      </c>
      <c r="J69" s="179">
        <f t="shared" ref="J69" si="7">ROUND(I69*G69,0)</f>
        <v>13293</v>
      </c>
    </row>
    <row r="70" spans="1:10" ht="51">
      <c r="A70" s="173" t="s">
        <v>398</v>
      </c>
      <c r="B70" s="193" t="s">
        <v>399</v>
      </c>
      <c r="C70" s="194"/>
      <c r="D70" s="194"/>
      <c r="E70" s="194"/>
      <c r="F70" s="194"/>
      <c r="G70" s="202"/>
      <c r="H70" s="172"/>
      <c r="I70" s="196"/>
      <c r="J70" s="179"/>
    </row>
    <row r="71" spans="1:10">
      <c r="A71" s="173"/>
      <c r="B71" s="201"/>
      <c r="C71" s="194">
        <v>34</v>
      </c>
      <c r="D71" s="194"/>
      <c r="E71" s="194"/>
      <c r="F71" s="194"/>
      <c r="G71" s="202">
        <v>34</v>
      </c>
      <c r="H71" s="172" t="s">
        <v>46</v>
      </c>
      <c r="I71" s="202">
        <v>128</v>
      </c>
      <c r="J71" s="179">
        <f t="shared" si="0"/>
        <v>4352</v>
      </c>
    </row>
    <row r="72" spans="1:10">
      <c r="A72" s="171">
        <v>15</v>
      </c>
      <c r="B72" s="214" t="s">
        <v>69</v>
      </c>
      <c r="C72" s="188"/>
      <c r="D72" s="188"/>
      <c r="E72" s="188"/>
      <c r="F72" s="188"/>
      <c r="G72" s="188"/>
      <c r="H72" s="172"/>
      <c r="I72" s="188"/>
      <c r="J72" s="179"/>
    </row>
    <row r="73" spans="1:10">
      <c r="A73" s="215" t="s">
        <v>284</v>
      </c>
      <c r="B73" s="129" t="s">
        <v>285</v>
      </c>
      <c r="C73" s="188"/>
      <c r="D73" s="188"/>
      <c r="E73" s="188"/>
      <c r="F73" s="188"/>
      <c r="G73" s="191">
        <f>[1]Sheet2!F9</f>
        <v>27.072486000000001</v>
      </c>
      <c r="H73" s="195" t="s">
        <v>400</v>
      </c>
      <c r="I73" s="216">
        <v>813.85</v>
      </c>
      <c r="J73" s="179">
        <f t="shared" si="0"/>
        <v>22033</v>
      </c>
    </row>
    <row r="74" spans="1:10">
      <c r="A74" s="188" t="s">
        <v>286</v>
      </c>
      <c r="B74" s="129" t="s">
        <v>287</v>
      </c>
      <c r="C74" s="188"/>
      <c r="D74" s="188"/>
      <c r="E74" s="188"/>
      <c r="F74" s="188"/>
      <c r="G74" s="191">
        <f>[1]Sheet2!E9</f>
        <v>15.28</v>
      </c>
      <c r="H74" s="195" t="s">
        <v>400</v>
      </c>
      <c r="I74" s="216">
        <v>482.08</v>
      </c>
      <c r="J74" s="179">
        <f t="shared" si="0"/>
        <v>7366</v>
      </c>
    </row>
    <row r="75" spans="1:10">
      <c r="A75" s="188" t="s">
        <v>308</v>
      </c>
      <c r="B75" s="129" t="s">
        <v>401</v>
      </c>
      <c r="C75" s="188"/>
      <c r="D75" s="188"/>
      <c r="E75" s="188"/>
      <c r="F75" s="188"/>
      <c r="G75" s="191">
        <f>[1]Sheet2!H9</f>
        <v>62.179008779382606</v>
      </c>
      <c r="H75" s="195" t="s">
        <v>400</v>
      </c>
      <c r="I75" s="216">
        <v>752.51</v>
      </c>
      <c r="J75" s="179">
        <f t="shared" si="0"/>
        <v>46790</v>
      </c>
    </row>
    <row r="76" spans="1:10">
      <c r="A76" s="188" t="s">
        <v>288</v>
      </c>
      <c r="B76" s="129" t="s">
        <v>289</v>
      </c>
      <c r="C76" s="188"/>
      <c r="D76" s="188"/>
      <c r="E76" s="188"/>
      <c r="F76" s="188"/>
      <c r="G76" s="191">
        <f>[1]Sheet2!G9</f>
        <v>13.581</v>
      </c>
      <c r="H76" s="195" t="s">
        <v>400</v>
      </c>
      <c r="I76" s="216">
        <v>434.67</v>
      </c>
      <c r="J76" s="179">
        <f t="shared" si="0"/>
        <v>5903</v>
      </c>
    </row>
    <row r="77" spans="1:10">
      <c r="A77" s="188" t="s">
        <v>290</v>
      </c>
      <c r="B77" s="129" t="s">
        <v>402</v>
      </c>
      <c r="C77" s="188"/>
      <c r="D77" s="188"/>
      <c r="E77" s="188"/>
      <c r="F77" s="188"/>
      <c r="G77" s="191">
        <f>[1]Sheet2!I9</f>
        <v>13.6</v>
      </c>
      <c r="H77" s="195" t="s">
        <v>400</v>
      </c>
      <c r="I77" s="216">
        <v>177.16</v>
      </c>
      <c r="J77" s="179">
        <f t="shared" si="0"/>
        <v>2409</v>
      </c>
    </row>
    <row r="78" spans="1:10">
      <c r="A78" s="217"/>
      <c r="B78" s="218"/>
      <c r="C78" s="218"/>
      <c r="D78" s="218"/>
      <c r="E78" s="218"/>
      <c r="F78" s="218"/>
      <c r="G78" s="218"/>
      <c r="H78" s="219"/>
      <c r="I78" s="220" t="s">
        <v>43</v>
      </c>
      <c r="J78" s="221">
        <f>SUM(J10:J77)</f>
        <v>469529</v>
      </c>
    </row>
    <row r="79" spans="1:10">
      <c r="A79" s="222"/>
      <c r="B79" s="223"/>
      <c r="C79" s="222"/>
      <c r="D79" s="222"/>
      <c r="E79" s="222"/>
      <c r="F79" s="222"/>
      <c r="G79" s="222"/>
      <c r="I79" s="222"/>
      <c r="J79" s="222"/>
    </row>
    <row r="81" spans="1:15" ht="58.5" customHeight="1">
      <c r="A81" s="256" t="s">
        <v>403</v>
      </c>
      <c r="B81" s="256"/>
      <c r="C81" s="256"/>
      <c r="D81" s="256"/>
      <c r="E81" s="256"/>
      <c r="F81" s="256"/>
      <c r="G81" s="256"/>
      <c r="H81" s="256"/>
      <c r="I81" s="256"/>
      <c r="J81" s="256"/>
      <c r="K81" s="163"/>
      <c r="L81" s="163"/>
      <c r="M81" s="163"/>
      <c r="N81" s="163"/>
      <c r="O81" s="163"/>
    </row>
    <row r="82" spans="1:15" ht="23.25">
      <c r="A82" s="272"/>
      <c r="B82" s="272"/>
      <c r="C82" s="272"/>
      <c r="D82" s="272"/>
      <c r="E82" s="272"/>
      <c r="F82" s="272"/>
      <c r="G82" s="272"/>
      <c r="H82" s="272"/>
      <c r="I82" s="272"/>
      <c r="J82" s="272"/>
    </row>
    <row r="83" spans="1:15" ht="23.25">
      <c r="A83" s="272"/>
      <c r="B83" s="272"/>
      <c r="C83" s="272"/>
      <c r="D83" s="272"/>
      <c r="E83" s="272"/>
      <c r="F83" s="272"/>
      <c r="G83" s="272"/>
      <c r="H83" s="272"/>
      <c r="I83" s="272"/>
      <c r="J83" s="272"/>
    </row>
  </sheetData>
  <mergeCells count="10">
    <mergeCell ref="B1:J1"/>
    <mergeCell ref="C8:F8"/>
    <mergeCell ref="C30:F30"/>
    <mergeCell ref="C55:F55"/>
    <mergeCell ref="C64:F64"/>
    <mergeCell ref="C68:F68"/>
    <mergeCell ref="A81:J81"/>
    <mergeCell ref="A82:J82"/>
    <mergeCell ref="A83:J83"/>
    <mergeCell ref="A2: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L20"/>
  <sheetViews>
    <sheetView topLeftCell="A10" workbookViewId="0">
      <selection activeCell="K16" sqref="K16"/>
    </sheetView>
  </sheetViews>
  <sheetFormatPr defaultRowHeight="15"/>
  <cols>
    <col min="1" max="1" width="8.7109375" customWidth="1"/>
    <col min="2" max="2" width="44.140625" customWidth="1"/>
    <col min="3" max="7" width="10.28515625" hidden="1" customWidth="1"/>
    <col min="8" max="8" width="10.28515625" style="83" customWidth="1"/>
    <col min="9" max="9" width="11.5703125" style="51" customWidth="1"/>
    <col min="10" max="10" width="11.5703125" style="58" customWidth="1"/>
    <col min="11" max="11" width="12.140625" style="51" customWidth="1"/>
  </cols>
  <sheetData>
    <row r="1" spans="1:12" ht="18.75">
      <c r="A1" s="282" t="s">
        <v>0</v>
      </c>
      <c r="B1" s="283"/>
      <c r="C1" s="283"/>
      <c r="D1" s="283"/>
      <c r="E1" s="283"/>
      <c r="F1" s="283"/>
      <c r="G1" s="283"/>
      <c r="H1" s="283"/>
      <c r="I1" s="283"/>
      <c r="J1" s="283"/>
      <c r="K1" s="283"/>
      <c r="L1" s="1"/>
    </row>
    <row r="2" spans="1:12" ht="18.75">
      <c r="A2" s="284" t="s">
        <v>1</v>
      </c>
      <c r="B2" s="285"/>
      <c r="C2" s="285"/>
      <c r="D2" s="285"/>
      <c r="E2" s="285"/>
      <c r="F2" s="285"/>
      <c r="G2" s="285"/>
      <c r="H2" s="285"/>
      <c r="I2" s="285"/>
      <c r="J2" s="285"/>
      <c r="K2" s="285"/>
      <c r="L2" s="1"/>
    </row>
    <row r="3" spans="1:12" ht="36" customHeight="1">
      <c r="A3" s="255" t="s">
        <v>495</v>
      </c>
      <c r="B3" s="255"/>
      <c r="C3" s="255"/>
      <c r="D3" s="255"/>
      <c r="E3" s="255"/>
      <c r="F3" s="255"/>
      <c r="G3" s="255"/>
      <c r="H3" s="255"/>
      <c r="I3" s="255"/>
      <c r="J3" s="255"/>
      <c r="K3" s="255"/>
      <c r="L3" s="2"/>
    </row>
    <row r="4" spans="1:12">
      <c r="A4" s="3" t="s">
        <v>3</v>
      </c>
      <c r="B4" s="3" t="s">
        <v>4</v>
      </c>
      <c r="C4" s="3">
        <v>3</v>
      </c>
      <c r="D4" s="3">
        <v>1</v>
      </c>
      <c r="E4" s="3">
        <v>2</v>
      </c>
      <c r="F4" s="3"/>
      <c r="G4" s="3"/>
      <c r="H4" s="80" t="s">
        <v>5</v>
      </c>
      <c r="I4" s="45" t="s">
        <v>6</v>
      </c>
      <c r="J4" s="45" t="s">
        <v>7</v>
      </c>
      <c r="K4" s="45" t="s">
        <v>8</v>
      </c>
    </row>
    <row r="5" spans="1:12" ht="21">
      <c r="A5" s="4">
        <v>1</v>
      </c>
      <c r="B5" s="37" t="s">
        <v>45</v>
      </c>
      <c r="C5" s="4">
        <v>1</v>
      </c>
      <c r="D5" s="4" t="s">
        <v>46</v>
      </c>
      <c r="E5" s="4">
        <v>243.53</v>
      </c>
      <c r="F5" s="38">
        <v>5</v>
      </c>
      <c r="G5" s="4">
        <v>5</v>
      </c>
      <c r="H5" s="81">
        <v>5</v>
      </c>
      <c r="I5" s="17" t="s">
        <v>46</v>
      </c>
      <c r="J5" s="17">
        <v>261.12</v>
      </c>
      <c r="K5" s="7">
        <f>J5*H5</f>
        <v>1305.5999999999999</v>
      </c>
    </row>
    <row r="6" spans="1:12" ht="114.75">
      <c r="A6" s="4" t="s">
        <v>164</v>
      </c>
      <c r="B6" s="5" t="s">
        <v>10</v>
      </c>
      <c r="C6" s="9">
        <v>80.72</v>
      </c>
      <c r="D6" s="9">
        <v>11.23</v>
      </c>
      <c r="E6" s="9">
        <v>20.8</v>
      </c>
      <c r="F6" s="4">
        <v>95.57</v>
      </c>
      <c r="G6" s="9">
        <v>7.93</v>
      </c>
      <c r="H6" s="81">
        <v>39.64</v>
      </c>
      <c r="I6" s="6" t="s">
        <v>11</v>
      </c>
      <c r="J6" s="6">
        <v>120.53</v>
      </c>
      <c r="K6" s="7">
        <f t="shared" ref="K6:K15" si="0">J6*H6</f>
        <v>4777.8091999999997</v>
      </c>
    </row>
    <row r="7" spans="1:12" s="10" customFormat="1" ht="89.25">
      <c r="A7" s="24" t="s">
        <v>165</v>
      </c>
      <c r="B7" s="46" t="s">
        <v>13</v>
      </c>
      <c r="C7" s="9">
        <v>7.51</v>
      </c>
      <c r="D7" s="9">
        <v>1.21</v>
      </c>
      <c r="E7" s="9">
        <v>1.95</v>
      </c>
      <c r="F7" s="24">
        <v>31.86</v>
      </c>
      <c r="G7" s="9">
        <v>0.56999999999999995</v>
      </c>
      <c r="H7" s="81">
        <v>14.87</v>
      </c>
      <c r="I7" s="26" t="s">
        <v>36</v>
      </c>
      <c r="J7" s="26">
        <v>223.35</v>
      </c>
      <c r="K7" s="7">
        <f t="shared" si="0"/>
        <v>3321.2144999999996</v>
      </c>
    </row>
    <row r="8" spans="1:12" ht="63.75">
      <c r="A8" s="4" t="s">
        <v>166</v>
      </c>
      <c r="B8" s="5" t="s">
        <v>16</v>
      </c>
      <c r="C8" s="9">
        <v>12.51</v>
      </c>
      <c r="D8" s="9">
        <v>2.0099999999999998</v>
      </c>
      <c r="E8" s="9">
        <v>3.25</v>
      </c>
      <c r="F8" s="4">
        <v>53.09</v>
      </c>
      <c r="G8" s="9">
        <v>0.95</v>
      </c>
      <c r="H8" s="81">
        <v>24.78</v>
      </c>
      <c r="I8" s="6" t="s">
        <v>14</v>
      </c>
      <c r="J8" s="6">
        <v>1149.1199999999999</v>
      </c>
      <c r="K8" s="7">
        <f t="shared" si="0"/>
        <v>28475.193599999999</v>
      </c>
    </row>
    <row r="9" spans="1:12" ht="65.25" customHeight="1">
      <c r="A9" s="4" t="s">
        <v>167</v>
      </c>
      <c r="B9" s="5" t="s">
        <v>18</v>
      </c>
      <c r="C9" s="9"/>
      <c r="D9" s="9"/>
      <c r="E9" s="9"/>
      <c r="F9" s="4">
        <v>63.71</v>
      </c>
      <c r="G9" s="9">
        <v>2.92</v>
      </c>
      <c r="H9" s="81">
        <v>120.44</v>
      </c>
      <c r="I9" s="6" t="s">
        <v>14</v>
      </c>
      <c r="J9" s="6">
        <v>5829</v>
      </c>
      <c r="K9" s="7">
        <f t="shared" si="0"/>
        <v>702044.76</v>
      </c>
    </row>
    <row r="10" spans="1:12" ht="18.75">
      <c r="A10" s="4">
        <v>11</v>
      </c>
      <c r="B10" s="16" t="s">
        <v>24</v>
      </c>
      <c r="C10" s="9"/>
      <c r="D10" s="6"/>
      <c r="E10" s="6"/>
      <c r="F10" s="52">
        <f t="shared" ref="F10" si="1">C10*A10</f>
        <v>0</v>
      </c>
      <c r="G10" s="6"/>
      <c r="H10" s="81">
        <f t="shared" ref="H10" si="2">F10+G10</f>
        <v>0</v>
      </c>
      <c r="I10" s="82"/>
      <c r="J10" s="17">
        <f t="shared" ref="J10" si="3">E10*I10</f>
        <v>0</v>
      </c>
      <c r="K10" s="7">
        <f t="shared" si="0"/>
        <v>0</v>
      </c>
    </row>
    <row r="11" spans="1:12" ht="15.75">
      <c r="A11" s="4">
        <v>12</v>
      </c>
      <c r="B11" s="5" t="s">
        <v>168</v>
      </c>
      <c r="C11" s="9">
        <v>3.7</v>
      </c>
      <c r="D11" s="6">
        <v>5.18</v>
      </c>
      <c r="E11" s="9">
        <v>66.099999999999994</v>
      </c>
      <c r="F11" s="6">
        <v>27.4</v>
      </c>
      <c r="G11" s="9">
        <v>1.92</v>
      </c>
      <c r="H11" s="81">
        <v>51.79</v>
      </c>
      <c r="I11" s="6" t="s">
        <v>14</v>
      </c>
      <c r="J11" s="6">
        <v>813.82</v>
      </c>
      <c r="K11" s="7">
        <f t="shared" si="0"/>
        <v>42147.737800000003</v>
      </c>
    </row>
    <row r="12" spans="1:12" ht="15.75">
      <c r="A12" s="4">
        <v>13</v>
      </c>
      <c r="B12" s="5" t="s">
        <v>169</v>
      </c>
      <c r="C12" s="9">
        <v>0.56999999999999995</v>
      </c>
      <c r="D12" s="6">
        <v>7.82</v>
      </c>
      <c r="E12" s="9">
        <v>26.55</v>
      </c>
      <c r="F12" s="6">
        <v>31.86</v>
      </c>
      <c r="G12" s="9">
        <v>0.56999999999999995</v>
      </c>
      <c r="H12" s="81">
        <v>14.87</v>
      </c>
      <c r="I12" s="6" t="s">
        <v>14</v>
      </c>
      <c r="J12" s="6">
        <v>482.08</v>
      </c>
      <c r="K12" s="7">
        <f t="shared" si="0"/>
        <v>7168.5295999999989</v>
      </c>
    </row>
    <row r="13" spans="1:12" ht="15.75">
      <c r="A13" s="4">
        <v>14</v>
      </c>
      <c r="B13" s="5" t="s">
        <v>129</v>
      </c>
      <c r="C13" s="9">
        <v>4.2</v>
      </c>
      <c r="D13" s="6">
        <v>10.35</v>
      </c>
      <c r="E13" s="9">
        <v>132.19999999999999</v>
      </c>
      <c r="F13" s="6">
        <v>54.79</v>
      </c>
      <c r="G13" s="9">
        <v>3.84</v>
      </c>
      <c r="H13" s="81">
        <v>103.57</v>
      </c>
      <c r="I13" s="6" t="s">
        <v>14</v>
      </c>
      <c r="J13" s="6">
        <v>434.67</v>
      </c>
      <c r="K13" s="7">
        <f t="shared" si="0"/>
        <v>45018.7719</v>
      </c>
    </row>
    <row r="14" spans="1:12" ht="15.75">
      <c r="A14" s="4">
        <v>15</v>
      </c>
      <c r="B14" s="5" t="s">
        <v>42</v>
      </c>
      <c r="C14" s="9">
        <v>4.3499999999999996</v>
      </c>
      <c r="D14" s="6">
        <v>13.14</v>
      </c>
      <c r="E14" s="9">
        <v>44.25</v>
      </c>
      <c r="F14" s="6">
        <v>53.09</v>
      </c>
      <c r="G14" s="9">
        <v>0.95</v>
      </c>
      <c r="H14" s="81">
        <v>24.78</v>
      </c>
      <c r="I14" s="6" t="s">
        <v>14</v>
      </c>
      <c r="J14" s="6">
        <v>752.51</v>
      </c>
      <c r="K14" s="7">
        <f t="shared" si="0"/>
        <v>18647.197800000002</v>
      </c>
    </row>
    <row r="15" spans="1:12" ht="15.75">
      <c r="A15" s="4">
        <v>16</v>
      </c>
      <c r="B15" s="5" t="s">
        <v>28</v>
      </c>
      <c r="C15" s="9">
        <v>9.06</v>
      </c>
      <c r="D15" s="6">
        <v>19.739999999999998</v>
      </c>
      <c r="E15" s="9">
        <v>318</v>
      </c>
      <c r="F15" s="6">
        <v>95.57</v>
      </c>
      <c r="G15" s="9">
        <v>7.93</v>
      </c>
      <c r="H15" s="81">
        <v>39.64</v>
      </c>
      <c r="I15" s="6" t="s">
        <v>14</v>
      </c>
      <c r="J15" s="6">
        <v>177.16</v>
      </c>
      <c r="K15" s="7">
        <f t="shared" si="0"/>
        <v>7022.6224000000002</v>
      </c>
    </row>
    <row r="16" spans="1:12" ht="15.75" customHeight="1">
      <c r="A16" s="17"/>
      <c r="B16" s="260" t="s">
        <v>29</v>
      </c>
      <c r="C16" s="260"/>
      <c r="D16" s="260"/>
      <c r="E16" s="260"/>
      <c r="F16" s="260"/>
      <c r="G16" s="260"/>
      <c r="H16" s="260"/>
      <c r="I16" s="260"/>
      <c r="J16" s="260"/>
      <c r="K16" s="60">
        <f>SUM(K5:K15)</f>
        <v>859929.43680000002</v>
      </c>
    </row>
    <row r="17" spans="2:11" ht="15" customHeight="1">
      <c r="B17" s="256" t="s">
        <v>30</v>
      </c>
      <c r="C17" s="256"/>
      <c r="D17" s="256"/>
      <c r="E17" s="256"/>
      <c r="F17" s="256"/>
      <c r="G17" s="256"/>
      <c r="H17" s="256"/>
      <c r="I17" s="256"/>
      <c r="J17" s="256"/>
      <c r="K17" s="256"/>
    </row>
    <row r="18" spans="2:11">
      <c r="B18" s="256"/>
      <c r="C18" s="256"/>
      <c r="D18" s="256"/>
      <c r="E18" s="256"/>
      <c r="F18" s="256"/>
      <c r="G18" s="256"/>
      <c r="H18" s="256"/>
      <c r="I18" s="256"/>
      <c r="J18" s="256"/>
      <c r="K18" s="256"/>
    </row>
    <row r="19" spans="2:11">
      <c r="B19" s="256"/>
      <c r="C19" s="256"/>
      <c r="D19" s="256"/>
      <c r="E19" s="256"/>
      <c r="F19" s="256"/>
      <c r="G19" s="256"/>
      <c r="H19" s="256"/>
      <c r="I19" s="256"/>
      <c r="J19" s="256"/>
      <c r="K19" s="256"/>
    </row>
    <row r="20" spans="2:11">
      <c r="B20" s="256"/>
      <c r="C20" s="256"/>
      <c r="D20" s="256"/>
      <c r="E20" s="256"/>
      <c r="F20" s="256"/>
      <c r="G20" s="256"/>
      <c r="H20" s="256"/>
      <c r="I20" s="256"/>
      <c r="J20" s="256"/>
      <c r="K20" s="256"/>
    </row>
  </sheetData>
  <mergeCells count="5">
    <mergeCell ref="A1:K1"/>
    <mergeCell ref="A2:K2"/>
    <mergeCell ref="A3:K3"/>
    <mergeCell ref="B16:J16"/>
    <mergeCell ref="B17:K20"/>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P153"/>
  <sheetViews>
    <sheetView topLeftCell="A145" workbookViewId="0">
      <selection activeCell="A2" sqref="A2:J2"/>
    </sheetView>
  </sheetViews>
  <sheetFormatPr defaultRowHeight="15"/>
  <cols>
    <col min="1" max="1" width="6.140625" style="164" customWidth="1"/>
    <col min="2" max="2" width="42.42578125" customWidth="1"/>
    <col min="3" max="3" width="7.140625" hidden="1" customWidth="1"/>
    <col min="4" max="4" width="7.7109375" hidden="1" customWidth="1"/>
    <col min="5" max="5" width="7.42578125" hidden="1" customWidth="1"/>
    <col min="6" max="6" width="6.85546875" hidden="1" customWidth="1"/>
    <col min="7" max="7" width="10.5703125" style="58" customWidth="1"/>
    <col min="8" max="8" width="8.28515625" style="58" customWidth="1"/>
    <col min="9" max="9" width="11.28515625" style="58" customWidth="1"/>
    <col min="10" max="10" width="16.28515625" style="58" customWidth="1"/>
  </cols>
  <sheetData>
    <row r="1" spans="1:10" ht="36.75" customHeight="1">
      <c r="A1" s="310" t="s">
        <v>199</v>
      </c>
      <c r="B1" s="311"/>
      <c r="C1" s="311"/>
      <c r="D1" s="311"/>
      <c r="E1" s="311"/>
      <c r="F1" s="311"/>
      <c r="G1" s="311"/>
      <c r="H1" s="311"/>
      <c r="I1" s="311"/>
      <c r="J1" s="312"/>
    </row>
    <row r="2" spans="1:10" ht="36.75" customHeight="1">
      <c r="A2" s="313" t="s">
        <v>200</v>
      </c>
      <c r="B2" s="314"/>
      <c r="C2" s="314"/>
      <c r="D2" s="314"/>
      <c r="E2" s="314"/>
      <c r="F2" s="314"/>
      <c r="G2" s="314"/>
      <c r="H2" s="314"/>
      <c r="I2" s="314"/>
      <c r="J2" s="315"/>
    </row>
    <row r="3" spans="1:10">
      <c r="A3" s="316" t="s">
        <v>201</v>
      </c>
      <c r="B3" s="317" t="s">
        <v>202</v>
      </c>
      <c r="C3" s="317" t="s">
        <v>203</v>
      </c>
      <c r="D3" s="317"/>
      <c r="E3" s="317"/>
      <c r="F3" s="317"/>
      <c r="G3" s="316" t="s">
        <v>204</v>
      </c>
      <c r="H3" s="317" t="s">
        <v>65</v>
      </c>
      <c r="I3" s="317" t="s">
        <v>66</v>
      </c>
      <c r="J3" s="317" t="s">
        <v>67</v>
      </c>
    </row>
    <row r="4" spans="1:10" ht="51">
      <c r="A4" s="316"/>
      <c r="B4" s="317"/>
      <c r="C4" s="107" t="s">
        <v>205</v>
      </c>
      <c r="D4" s="107" t="s">
        <v>206</v>
      </c>
      <c r="E4" s="107" t="s">
        <v>207</v>
      </c>
      <c r="F4" s="108" t="s">
        <v>208</v>
      </c>
      <c r="G4" s="316"/>
      <c r="H4" s="317"/>
      <c r="I4" s="317"/>
      <c r="J4" s="317"/>
    </row>
    <row r="5" spans="1:10" ht="25.5">
      <c r="A5" s="108" t="s">
        <v>209</v>
      </c>
      <c r="B5" s="108" t="s">
        <v>210</v>
      </c>
      <c r="C5" s="107">
        <v>5</v>
      </c>
      <c r="D5" s="107"/>
      <c r="E5" s="107"/>
      <c r="F5" s="108"/>
      <c r="G5" s="108">
        <v>5</v>
      </c>
      <c r="H5" s="107" t="s">
        <v>46</v>
      </c>
      <c r="I5" s="107">
        <v>261.12</v>
      </c>
      <c r="J5" s="107">
        <f>I5*G5</f>
        <v>1305.5999999999999</v>
      </c>
    </row>
    <row r="6" spans="1:10" ht="15" customHeight="1">
      <c r="A6" s="318" t="s">
        <v>211</v>
      </c>
      <c r="B6" s="319"/>
      <c r="C6" s="319"/>
      <c r="D6" s="319"/>
      <c r="E6" s="319"/>
      <c r="F6" s="319"/>
      <c r="G6" s="319"/>
      <c r="H6" s="319"/>
      <c r="I6" s="319"/>
      <c r="J6" s="320"/>
    </row>
    <row r="7" spans="1:10" ht="39" customHeight="1">
      <c r="A7" s="108" t="s">
        <v>212</v>
      </c>
      <c r="B7" s="109" t="s">
        <v>213</v>
      </c>
      <c r="C7" s="109"/>
      <c r="D7" s="109"/>
      <c r="E7" s="109"/>
      <c r="F7" s="109"/>
      <c r="G7" s="108"/>
      <c r="H7" s="108"/>
      <c r="I7" s="108"/>
      <c r="J7" s="108"/>
    </row>
    <row r="8" spans="1:10" ht="15" hidden="1" customHeight="1">
      <c r="A8" s="108"/>
      <c r="B8" s="109" t="s">
        <v>214</v>
      </c>
      <c r="C8" s="110">
        <v>14</v>
      </c>
      <c r="D8" s="111">
        <v>1</v>
      </c>
      <c r="E8" s="111">
        <v>1</v>
      </c>
      <c r="F8" s="111">
        <v>5</v>
      </c>
      <c r="G8" s="111">
        <f>F8*E8*D8*C8</f>
        <v>70</v>
      </c>
      <c r="H8" s="110" t="s">
        <v>215</v>
      </c>
      <c r="I8" s="112"/>
      <c r="J8" s="113"/>
    </row>
    <row r="9" spans="1:10" ht="15" hidden="1" customHeight="1">
      <c r="A9" s="108"/>
      <c r="B9" s="109"/>
      <c r="C9" s="110">
        <v>2</v>
      </c>
      <c r="D9" s="111">
        <v>1.5</v>
      </c>
      <c r="E9" s="111">
        <v>1.5</v>
      </c>
      <c r="F9" s="111">
        <v>6</v>
      </c>
      <c r="G9" s="111">
        <f>F9*E9*D9*C9</f>
        <v>27</v>
      </c>
      <c r="H9" s="110" t="s">
        <v>215</v>
      </c>
      <c r="I9" s="112"/>
      <c r="J9" s="113"/>
    </row>
    <row r="10" spans="1:10" ht="15" hidden="1" customHeight="1">
      <c r="A10" s="108"/>
      <c r="B10" s="109" t="s">
        <v>216</v>
      </c>
      <c r="C10" s="110">
        <v>1</v>
      </c>
      <c r="D10" s="111">
        <v>3</v>
      </c>
      <c r="E10" s="111">
        <v>3</v>
      </c>
      <c r="F10" s="111">
        <v>4.5</v>
      </c>
      <c r="G10" s="111">
        <f t="shared" ref="G10" si="0">F10*E10*D10*C10</f>
        <v>40.5</v>
      </c>
      <c r="H10" s="110" t="s">
        <v>215</v>
      </c>
      <c r="I10" s="112"/>
      <c r="J10" s="113"/>
    </row>
    <row r="11" spans="1:10" ht="15" hidden="1" customHeight="1">
      <c r="A11" s="108"/>
      <c r="B11" s="109"/>
      <c r="C11" s="110"/>
      <c r="D11" s="111"/>
      <c r="E11" s="111"/>
      <c r="F11" s="111" t="s">
        <v>217</v>
      </c>
      <c r="G11" s="111">
        <f>SUM(G8:G10)</f>
        <v>137.5</v>
      </c>
      <c r="H11" s="110" t="s">
        <v>215</v>
      </c>
      <c r="I11" s="112"/>
      <c r="J11" s="113"/>
    </row>
    <row r="12" spans="1:10" ht="15" customHeight="1">
      <c r="A12" s="108"/>
      <c r="B12" s="109"/>
      <c r="C12" s="110"/>
      <c r="D12" s="111"/>
      <c r="E12" s="111"/>
      <c r="F12" s="111"/>
      <c r="G12" s="113">
        <f>G11/35.315</f>
        <v>3.8935296616168769</v>
      </c>
      <c r="H12" s="110" t="s">
        <v>218</v>
      </c>
      <c r="I12" s="112">
        <v>390.16</v>
      </c>
      <c r="J12" s="113">
        <f>ROUND(I12*G12,0)</f>
        <v>1519</v>
      </c>
    </row>
    <row r="13" spans="1:10" ht="38.25" customHeight="1">
      <c r="A13" s="299" t="s">
        <v>219</v>
      </c>
      <c r="B13" s="114" t="s">
        <v>220</v>
      </c>
      <c r="C13" s="110"/>
      <c r="D13" s="111"/>
      <c r="E13" s="111"/>
      <c r="F13" s="111"/>
      <c r="G13" s="111"/>
      <c r="H13" s="110"/>
      <c r="I13" s="112"/>
      <c r="J13" s="113"/>
    </row>
    <row r="14" spans="1:10" hidden="1">
      <c r="A14" s="300"/>
      <c r="B14" s="115" t="s">
        <v>221</v>
      </c>
      <c r="C14" s="110">
        <v>14</v>
      </c>
      <c r="D14" s="111">
        <v>3</v>
      </c>
      <c r="E14" s="111">
        <v>3</v>
      </c>
      <c r="F14" s="111">
        <v>3</v>
      </c>
      <c r="G14" s="111">
        <f>F14*E14*D14*C14</f>
        <v>378</v>
      </c>
      <c r="H14" s="110" t="s">
        <v>215</v>
      </c>
      <c r="I14" s="112"/>
      <c r="J14" s="113"/>
    </row>
    <row r="15" spans="1:10" hidden="1">
      <c r="A15" s="300"/>
      <c r="B15" s="114"/>
      <c r="C15" s="110">
        <v>2</v>
      </c>
      <c r="D15" s="111">
        <v>3</v>
      </c>
      <c r="E15" s="111">
        <v>3</v>
      </c>
      <c r="F15" s="111">
        <v>3</v>
      </c>
      <c r="G15" s="111">
        <f t="shared" ref="G15:G16" si="1">F15*E15*D15*C15</f>
        <v>54</v>
      </c>
      <c r="H15" s="110" t="s">
        <v>215</v>
      </c>
      <c r="I15" s="112"/>
      <c r="J15" s="113"/>
    </row>
    <row r="16" spans="1:10" hidden="1">
      <c r="A16" s="300"/>
      <c r="B16" s="114" t="s">
        <v>222</v>
      </c>
      <c r="C16" s="110">
        <v>1</v>
      </c>
      <c r="D16" s="111">
        <v>3</v>
      </c>
      <c r="E16" s="111">
        <v>3</v>
      </c>
      <c r="F16" s="111">
        <v>1</v>
      </c>
      <c r="G16" s="111">
        <f t="shared" si="1"/>
        <v>9</v>
      </c>
      <c r="H16" s="110" t="s">
        <v>215</v>
      </c>
      <c r="I16" s="112"/>
      <c r="J16" s="113"/>
    </row>
    <row r="17" spans="1:10" hidden="1">
      <c r="A17" s="300"/>
      <c r="B17" s="114"/>
      <c r="C17" s="110"/>
      <c r="D17" s="111"/>
      <c r="E17" s="111"/>
      <c r="F17" s="111" t="s">
        <v>217</v>
      </c>
      <c r="G17" s="111">
        <f>SUM(G14:G16)</f>
        <v>441</v>
      </c>
      <c r="H17" s="110" t="s">
        <v>215</v>
      </c>
      <c r="I17" s="112"/>
      <c r="J17" s="113"/>
    </row>
    <row r="18" spans="1:10">
      <c r="A18" s="301"/>
      <c r="B18" s="114"/>
      <c r="C18" s="110"/>
      <c r="D18" s="111"/>
      <c r="E18" s="111"/>
      <c r="F18" s="111"/>
      <c r="G18" s="113">
        <f>G17/35.315</f>
        <v>12.487611496531219</v>
      </c>
      <c r="H18" s="110" t="s">
        <v>218</v>
      </c>
      <c r="I18" s="112">
        <v>120.53</v>
      </c>
      <c r="J18" s="113">
        <f>ROUND(I18*G18,0)</f>
        <v>1505</v>
      </c>
    </row>
    <row r="19" spans="1:10" ht="45.75" customHeight="1">
      <c r="A19" s="299" t="s">
        <v>223</v>
      </c>
      <c r="B19" s="114" t="s">
        <v>224</v>
      </c>
      <c r="C19" s="110"/>
      <c r="D19" s="111"/>
      <c r="E19" s="111"/>
      <c r="F19" s="111"/>
      <c r="G19" s="111"/>
      <c r="H19" s="110"/>
      <c r="I19" s="112"/>
      <c r="J19" s="113"/>
    </row>
    <row r="20" spans="1:10" hidden="1">
      <c r="A20" s="300"/>
      <c r="B20" s="114" t="s">
        <v>225</v>
      </c>
      <c r="C20" s="110">
        <f>C14</f>
        <v>14</v>
      </c>
      <c r="D20" s="111">
        <v>3</v>
      </c>
      <c r="E20" s="111">
        <v>3</v>
      </c>
      <c r="F20" s="111">
        <v>0.25</v>
      </c>
      <c r="G20" s="111">
        <f>F20*E20*D20*C20</f>
        <v>31.5</v>
      </c>
      <c r="H20" s="110" t="s">
        <v>215</v>
      </c>
      <c r="I20" s="112"/>
      <c r="J20" s="113"/>
    </row>
    <row r="21" spans="1:10" hidden="1">
      <c r="A21" s="300"/>
      <c r="B21" s="114" t="s">
        <v>226</v>
      </c>
      <c r="C21" s="110">
        <v>2</v>
      </c>
      <c r="D21" s="111">
        <f>D15</f>
        <v>3</v>
      </c>
      <c r="E21" s="111">
        <v>3</v>
      </c>
      <c r="F21" s="111">
        <v>0.25</v>
      </c>
      <c r="G21" s="111">
        <f t="shared" ref="G21:G22" si="2">F21*E21*D21*C21</f>
        <v>4.5</v>
      </c>
      <c r="H21" s="110" t="s">
        <v>215</v>
      </c>
      <c r="I21" s="112"/>
      <c r="J21" s="113"/>
    </row>
    <row r="22" spans="1:10" hidden="1">
      <c r="A22" s="300"/>
      <c r="B22" s="114" t="s">
        <v>222</v>
      </c>
      <c r="C22" s="110">
        <v>1</v>
      </c>
      <c r="D22" s="111">
        <v>3</v>
      </c>
      <c r="E22" s="111">
        <v>3</v>
      </c>
      <c r="F22" s="111">
        <v>0.25</v>
      </c>
      <c r="G22" s="111">
        <f t="shared" si="2"/>
        <v>2.25</v>
      </c>
      <c r="H22" s="110" t="s">
        <v>215</v>
      </c>
      <c r="I22" s="112"/>
      <c r="J22" s="113"/>
    </row>
    <row r="23" spans="1:10" hidden="1">
      <c r="A23" s="300"/>
      <c r="B23" s="114"/>
      <c r="C23" s="110"/>
      <c r="D23" s="111"/>
      <c r="E23" s="111"/>
      <c r="F23" s="111" t="s">
        <v>217</v>
      </c>
      <c r="G23" s="111">
        <f>SUM(G20:G22)</f>
        <v>38.25</v>
      </c>
      <c r="H23" s="110" t="s">
        <v>215</v>
      </c>
      <c r="I23" s="112"/>
      <c r="J23" s="113"/>
    </row>
    <row r="24" spans="1:10">
      <c r="A24" s="301"/>
      <c r="B24" s="114"/>
      <c r="C24" s="110"/>
      <c r="D24" s="111"/>
      <c r="E24" s="111"/>
      <c r="F24" s="111"/>
      <c r="G24" s="113">
        <f>G23/35.315</f>
        <v>1.0831091604134222</v>
      </c>
      <c r="H24" s="110" t="s">
        <v>218</v>
      </c>
      <c r="I24" s="112">
        <v>223.35</v>
      </c>
      <c r="J24" s="113">
        <f>ROUND(I24*G24,0)</f>
        <v>242</v>
      </c>
    </row>
    <row r="25" spans="1:10" ht="36" customHeight="1">
      <c r="A25" s="299" t="s">
        <v>227</v>
      </c>
      <c r="B25" s="114" t="s">
        <v>228</v>
      </c>
      <c r="C25" s="110"/>
      <c r="D25" s="111"/>
      <c r="E25" s="111"/>
      <c r="F25" s="111"/>
      <c r="G25" s="111"/>
      <c r="H25" s="110"/>
      <c r="I25" s="112"/>
      <c r="J25" s="113"/>
    </row>
    <row r="26" spans="1:10" hidden="1">
      <c r="A26" s="300"/>
      <c r="B26" s="114"/>
      <c r="C26" s="110">
        <f>C20</f>
        <v>14</v>
      </c>
      <c r="D26" s="111">
        <v>3</v>
      </c>
      <c r="E26" s="111">
        <v>3</v>
      </c>
      <c r="F26" s="111"/>
      <c r="G26" s="111">
        <f>C26*D26*E26</f>
        <v>126</v>
      </c>
      <c r="H26" s="110" t="s">
        <v>229</v>
      </c>
      <c r="I26" s="112"/>
      <c r="J26" s="113"/>
    </row>
    <row r="27" spans="1:10" hidden="1">
      <c r="A27" s="300"/>
      <c r="B27" s="114"/>
      <c r="C27" s="110">
        <v>2</v>
      </c>
      <c r="D27" s="111">
        <v>3</v>
      </c>
      <c r="E27" s="111">
        <v>3</v>
      </c>
      <c r="F27" s="111"/>
      <c r="G27" s="111">
        <f>C27*D27*E27</f>
        <v>18</v>
      </c>
      <c r="H27" s="110" t="s">
        <v>229</v>
      </c>
      <c r="I27" s="112"/>
      <c r="J27" s="113"/>
    </row>
    <row r="28" spans="1:10" hidden="1">
      <c r="A28" s="300"/>
      <c r="B28" s="114"/>
      <c r="C28" s="110">
        <v>1</v>
      </c>
      <c r="D28" s="111">
        <v>3</v>
      </c>
      <c r="E28" s="111">
        <v>3</v>
      </c>
      <c r="F28" s="111"/>
      <c r="G28" s="111">
        <f>C28*D28*E28</f>
        <v>9</v>
      </c>
      <c r="H28" s="110" t="s">
        <v>229</v>
      </c>
      <c r="I28" s="112"/>
      <c r="J28" s="113"/>
    </row>
    <row r="29" spans="1:10" hidden="1">
      <c r="A29" s="300"/>
      <c r="B29" s="114"/>
      <c r="C29" s="110"/>
      <c r="D29" s="111"/>
      <c r="E29" s="111"/>
      <c r="F29" s="111"/>
      <c r="G29" s="111">
        <f>SUM(G26:G28)</f>
        <v>153</v>
      </c>
      <c r="H29" s="110" t="s">
        <v>229</v>
      </c>
      <c r="I29" s="112"/>
      <c r="J29" s="113"/>
    </row>
    <row r="30" spans="1:10">
      <c r="A30" s="301"/>
      <c r="B30" s="114"/>
      <c r="C30" s="110"/>
      <c r="D30" s="111"/>
      <c r="E30" s="111"/>
      <c r="F30" s="111"/>
      <c r="G30" s="113">
        <f>G29/10.76</f>
        <v>14.219330855018587</v>
      </c>
      <c r="H30" s="110" t="s">
        <v>230</v>
      </c>
      <c r="I30" s="112">
        <v>238.38</v>
      </c>
      <c r="J30" s="113">
        <f>ROUND(I30*G30,0)</f>
        <v>3390</v>
      </c>
    </row>
    <row r="31" spans="1:10" ht="39" customHeight="1">
      <c r="A31" s="299" t="s">
        <v>231</v>
      </c>
      <c r="B31" s="114" t="s">
        <v>232</v>
      </c>
      <c r="C31" s="110"/>
      <c r="D31" s="111"/>
      <c r="E31" s="111"/>
      <c r="F31" s="111"/>
      <c r="G31" s="111"/>
      <c r="H31" s="110"/>
      <c r="I31" s="112"/>
      <c r="J31" s="113"/>
    </row>
    <row r="32" spans="1:10" hidden="1">
      <c r="A32" s="300"/>
      <c r="B32" s="114" t="s">
        <v>225</v>
      </c>
      <c r="C32" s="110">
        <f>C20</f>
        <v>14</v>
      </c>
      <c r="D32" s="111">
        <v>3</v>
      </c>
      <c r="E32" s="111">
        <v>3</v>
      </c>
      <c r="F32" s="111">
        <v>0.25</v>
      </c>
      <c r="G32" s="111">
        <f>F32*E32*D32*C32</f>
        <v>31.5</v>
      </c>
      <c r="H32" s="110" t="s">
        <v>215</v>
      </c>
      <c r="I32" s="112"/>
      <c r="J32" s="113"/>
    </row>
    <row r="33" spans="1:10" hidden="1">
      <c r="A33" s="300"/>
      <c r="B33" s="114"/>
      <c r="C33" s="110">
        <v>3</v>
      </c>
      <c r="D33" s="111">
        <f>D20</f>
        <v>3</v>
      </c>
      <c r="E33" s="111">
        <v>3</v>
      </c>
      <c r="F33" s="111">
        <v>0.25</v>
      </c>
      <c r="G33" s="111">
        <f t="shared" ref="G33:G34" si="3">F33*E33*D33*C33</f>
        <v>6.75</v>
      </c>
      <c r="H33" s="110" t="s">
        <v>215</v>
      </c>
      <c r="I33" s="112"/>
      <c r="J33" s="113"/>
    </row>
    <row r="34" spans="1:10" hidden="1">
      <c r="A34" s="300"/>
      <c r="B34" s="114" t="s">
        <v>233</v>
      </c>
      <c r="C34" s="110">
        <v>2</v>
      </c>
      <c r="D34" s="111">
        <f>D21</f>
        <v>3</v>
      </c>
      <c r="E34" s="111">
        <v>3</v>
      </c>
      <c r="F34" s="111">
        <v>0.25</v>
      </c>
      <c r="G34" s="111">
        <f t="shared" si="3"/>
        <v>4.5</v>
      </c>
      <c r="H34" s="110" t="s">
        <v>215</v>
      </c>
      <c r="I34" s="112"/>
      <c r="J34" s="113"/>
    </row>
    <row r="35" spans="1:10" hidden="1">
      <c r="A35" s="300"/>
      <c r="B35" s="114"/>
      <c r="C35" s="110"/>
      <c r="D35" s="111"/>
      <c r="E35" s="111"/>
      <c r="F35" s="111" t="s">
        <v>217</v>
      </c>
      <c r="G35" s="111">
        <f>SUM(G32:G34)</f>
        <v>42.75</v>
      </c>
      <c r="H35" s="110" t="s">
        <v>215</v>
      </c>
      <c r="I35" s="112"/>
      <c r="J35" s="113"/>
    </row>
    <row r="36" spans="1:10" ht="51" customHeight="1">
      <c r="A36" s="301"/>
      <c r="B36" s="114"/>
      <c r="C36" s="110"/>
      <c r="D36" s="111"/>
      <c r="E36" s="111"/>
      <c r="F36" s="111"/>
      <c r="G36" s="113">
        <f>G35/35.315</f>
        <v>1.2105337675208836</v>
      </c>
      <c r="H36" s="110" t="s">
        <v>218</v>
      </c>
      <c r="I36" s="112">
        <v>5358.83</v>
      </c>
      <c r="J36" s="113">
        <f>ROUND(I36*G36,0)</f>
        <v>6487</v>
      </c>
    </row>
    <row r="37" spans="1:10" ht="54" customHeight="1">
      <c r="A37" s="299" t="s">
        <v>234</v>
      </c>
      <c r="B37" s="114" t="s">
        <v>235</v>
      </c>
      <c r="C37" s="110"/>
      <c r="D37" s="111"/>
      <c r="E37" s="111"/>
      <c r="F37" s="111"/>
      <c r="G37" s="111"/>
      <c r="H37" s="110"/>
      <c r="I37" s="112"/>
      <c r="J37" s="113"/>
    </row>
    <row r="38" spans="1:10" hidden="1">
      <c r="A38" s="300"/>
      <c r="B38" s="114" t="s">
        <v>225</v>
      </c>
      <c r="C38" s="110">
        <f>C26</f>
        <v>14</v>
      </c>
      <c r="D38" s="111">
        <v>3</v>
      </c>
      <c r="E38" s="111">
        <v>3</v>
      </c>
      <c r="F38" s="111">
        <v>0.5</v>
      </c>
      <c r="G38" s="111">
        <f>F38*E38*D38*C38</f>
        <v>63</v>
      </c>
      <c r="H38" s="110" t="s">
        <v>215</v>
      </c>
      <c r="I38" s="112"/>
      <c r="J38" s="113"/>
    </row>
    <row r="39" spans="1:10" hidden="1">
      <c r="A39" s="300"/>
      <c r="B39" s="114"/>
      <c r="C39" s="110">
        <v>14</v>
      </c>
      <c r="D39" s="308">
        <v>4.8440000000000003</v>
      </c>
      <c r="E39" s="309"/>
      <c r="F39" s="111">
        <f>8/12</f>
        <v>0.66666666666666663</v>
      </c>
      <c r="G39" s="111">
        <f>C39*D39*8/12</f>
        <v>45.210666666666668</v>
      </c>
      <c r="H39" s="110" t="s">
        <v>215</v>
      </c>
      <c r="I39" s="112"/>
      <c r="J39" s="113"/>
    </row>
    <row r="40" spans="1:10" hidden="1">
      <c r="A40" s="300"/>
      <c r="B40" s="114"/>
      <c r="C40" s="110">
        <v>2</v>
      </c>
      <c r="D40" s="111">
        <f>D27</f>
        <v>3</v>
      </c>
      <c r="E40" s="111">
        <v>3</v>
      </c>
      <c r="F40" s="111">
        <v>0.5</v>
      </c>
      <c r="G40" s="111">
        <f t="shared" ref="G40" si="4">F40*E40*D40*C40</f>
        <v>9</v>
      </c>
      <c r="H40" s="110" t="s">
        <v>215</v>
      </c>
      <c r="I40" s="112"/>
      <c r="J40" s="113"/>
    </row>
    <row r="41" spans="1:10" hidden="1">
      <c r="A41" s="300"/>
      <c r="B41" s="114"/>
      <c r="C41" s="110">
        <v>2</v>
      </c>
      <c r="D41" s="303">
        <v>5.2809999999999997</v>
      </c>
      <c r="E41" s="304"/>
      <c r="F41" s="111">
        <f>10/12</f>
        <v>0.83333333333333337</v>
      </c>
      <c r="G41" s="111">
        <f>C41*D41*F41</f>
        <v>8.8016666666666659</v>
      </c>
      <c r="H41" s="110" t="s">
        <v>215</v>
      </c>
      <c r="I41" s="112"/>
      <c r="J41" s="113"/>
    </row>
    <row r="42" spans="1:10" hidden="1">
      <c r="A42" s="300"/>
      <c r="B42" s="114"/>
      <c r="C42" s="110"/>
      <c r="D42" s="111"/>
      <c r="E42" s="111"/>
      <c r="F42" s="111" t="s">
        <v>217</v>
      </c>
      <c r="G42" s="111">
        <f>SUM(G38:G41)</f>
        <v>126.01233333333333</v>
      </c>
      <c r="H42" s="110" t="s">
        <v>215</v>
      </c>
      <c r="I42" s="112"/>
      <c r="J42" s="113"/>
    </row>
    <row r="43" spans="1:10" ht="39.75" customHeight="1">
      <c r="A43" s="301"/>
      <c r="B43" s="114"/>
      <c r="C43" s="110"/>
      <c r="D43" s="111"/>
      <c r="E43" s="111"/>
      <c r="F43" s="111"/>
      <c r="G43" s="113">
        <f>G42/35.315</f>
        <v>3.5682382368209922</v>
      </c>
      <c r="H43" s="110" t="s">
        <v>218</v>
      </c>
      <c r="I43" s="113">
        <v>5829</v>
      </c>
      <c r="J43" s="113">
        <f>ROUND(I43*G43,0)</f>
        <v>20799</v>
      </c>
    </row>
    <row r="44" spans="1:10" ht="43.5" customHeight="1">
      <c r="A44" s="299" t="s">
        <v>236</v>
      </c>
      <c r="B44" s="114" t="s">
        <v>237</v>
      </c>
      <c r="C44" s="110"/>
      <c r="D44" s="111"/>
      <c r="E44" s="111"/>
      <c r="F44" s="111"/>
      <c r="G44" s="111"/>
      <c r="H44" s="110"/>
      <c r="I44" s="112"/>
      <c r="J44" s="113"/>
    </row>
    <row r="45" spans="1:10" hidden="1">
      <c r="A45" s="300"/>
      <c r="B45" s="114" t="s">
        <v>226</v>
      </c>
      <c r="C45" s="110">
        <v>1</v>
      </c>
      <c r="D45" s="111">
        <v>114</v>
      </c>
      <c r="E45" s="111">
        <v>0.83299999999999996</v>
      </c>
      <c r="F45" s="111">
        <v>0.83299999999999996</v>
      </c>
      <c r="G45" s="111">
        <f t="shared" ref="G45" si="5">F45*E45*D45*C45</f>
        <v>79.103346000000002</v>
      </c>
      <c r="H45" s="110" t="s">
        <v>215</v>
      </c>
      <c r="I45" s="112"/>
      <c r="J45" s="113"/>
    </row>
    <row r="46" spans="1:10">
      <c r="A46" s="301"/>
      <c r="B46" s="116"/>
      <c r="C46" s="110"/>
      <c r="D46" s="111"/>
      <c r="E46" s="111"/>
      <c r="F46" s="111"/>
      <c r="G46" s="113">
        <f>G45/35.315</f>
        <v>2.2399361744301292</v>
      </c>
      <c r="H46" s="110" t="s">
        <v>218</v>
      </c>
      <c r="I46" s="112">
        <v>6360.23</v>
      </c>
      <c r="J46" s="113">
        <f>ROUND(I46*G46,0)</f>
        <v>14247</v>
      </c>
    </row>
    <row r="47" spans="1:10">
      <c r="A47" s="117"/>
      <c r="B47" s="116"/>
      <c r="C47" s="110"/>
      <c r="D47" s="111"/>
      <c r="E47" s="111"/>
      <c r="F47" s="111"/>
      <c r="G47" s="111"/>
      <c r="H47" s="110"/>
      <c r="I47" s="113"/>
      <c r="J47" s="113"/>
    </row>
    <row r="48" spans="1:10" ht="35.25" customHeight="1">
      <c r="A48" s="299" t="s">
        <v>238</v>
      </c>
      <c r="B48" s="114" t="s">
        <v>239</v>
      </c>
      <c r="C48" s="110"/>
      <c r="D48" s="111"/>
      <c r="E48" s="111"/>
      <c r="F48" s="111"/>
      <c r="G48" s="111"/>
      <c r="H48" s="110"/>
      <c r="I48" s="113"/>
      <c r="J48" s="113"/>
    </row>
    <row r="49" spans="1:10" hidden="1">
      <c r="A49" s="300"/>
      <c r="B49" s="116" t="s">
        <v>240</v>
      </c>
      <c r="C49" s="110">
        <v>1</v>
      </c>
      <c r="D49" s="111">
        <v>110</v>
      </c>
      <c r="E49" s="111">
        <v>0.83299999999999996</v>
      </c>
      <c r="F49" s="111">
        <v>2</v>
      </c>
      <c r="G49" s="111">
        <f>F49*E49*D49*C49</f>
        <v>183.26</v>
      </c>
      <c r="H49" s="110" t="s">
        <v>215</v>
      </c>
      <c r="I49" s="113"/>
      <c r="J49" s="113"/>
    </row>
    <row r="50" spans="1:10" hidden="1">
      <c r="A50" s="300"/>
      <c r="B50" s="116" t="s">
        <v>222</v>
      </c>
      <c r="C50" s="110">
        <v>1</v>
      </c>
      <c r="D50" s="111">
        <v>3</v>
      </c>
      <c r="E50" s="111">
        <v>3</v>
      </c>
      <c r="F50" s="111">
        <v>5.5</v>
      </c>
      <c r="G50" s="111">
        <f>F50*E50*D50*C50</f>
        <v>49.5</v>
      </c>
      <c r="H50" s="110" t="s">
        <v>215</v>
      </c>
      <c r="I50" s="113"/>
      <c r="J50" s="113"/>
    </row>
    <row r="51" spans="1:10" hidden="1">
      <c r="A51" s="300"/>
      <c r="B51" s="114"/>
      <c r="C51" s="110"/>
      <c r="D51" s="111"/>
      <c r="E51" s="118"/>
      <c r="F51" s="111"/>
      <c r="G51" s="111">
        <f>SUM(G49:G50)</f>
        <v>232.76</v>
      </c>
      <c r="H51" s="110" t="s">
        <v>215</v>
      </c>
      <c r="I51" s="113"/>
      <c r="J51" s="113"/>
    </row>
    <row r="52" spans="1:10">
      <c r="A52" s="301"/>
      <c r="B52" s="114"/>
      <c r="C52" s="110"/>
      <c r="D52" s="111"/>
      <c r="E52" s="111"/>
      <c r="F52" s="111"/>
      <c r="G52" s="113">
        <f>G51/35.31</f>
        <v>6.5919003115264792</v>
      </c>
      <c r="H52" s="110" t="s">
        <v>218</v>
      </c>
      <c r="I52" s="112">
        <v>3840.03</v>
      </c>
      <c r="J52" s="113">
        <f>ROUND(I52*G52,0)</f>
        <v>25313</v>
      </c>
    </row>
    <row r="53" spans="1:10" ht="41.25" customHeight="1">
      <c r="A53" s="299" t="s">
        <v>241</v>
      </c>
      <c r="B53" s="114" t="s">
        <v>242</v>
      </c>
      <c r="C53" s="110"/>
      <c r="D53" s="111"/>
      <c r="E53" s="111"/>
      <c r="F53" s="111"/>
      <c r="G53" s="111"/>
      <c r="H53" s="110"/>
      <c r="I53" s="112"/>
      <c r="J53" s="113"/>
    </row>
    <row r="54" spans="1:10" hidden="1">
      <c r="A54" s="300"/>
      <c r="B54" s="114" t="s">
        <v>243</v>
      </c>
      <c r="C54" s="110">
        <v>14</v>
      </c>
      <c r="D54" s="111">
        <f>10/12</f>
        <v>0.83333333333333337</v>
      </c>
      <c r="E54" s="111">
        <f>10/12</f>
        <v>0.83333333333333337</v>
      </c>
      <c r="F54" s="111">
        <v>9</v>
      </c>
      <c r="G54" s="111">
        <f>F54*E54*D54*C54</f>
        <v>87.5</v>
      </c>
      <c r="H54" s="110" t="s">
        <v>215</v>
      </c>
      <c r="I54" s="112"/>
      <c r="J54" s="113"/>
    </row>
    <row r="55" spans="1:10" hidden="1">
      <c r="A55" s="300"/>
      <c r="B55" s="114"/>
      <c r="C55" s="110">
        <v>2</v>
      </c>
      <c r="D55" s="111">
        <v>1.25</v>
      </c>
      <c r="E55" s="111">
        <v>1.25</v>
      </c>
      <c r="F55" s="111">
        <v>10</v>
      </c>
      <c r="G55" s="111">
        <f t="shared" ref="G55" si="6">F55*E55*D55*C55</f>
        <v>31.25</v>
      </c>
      <c r="H55" s="110" t="s">
        <v>215</v>
      </c>
      <c r="I55" s="112"/>
      <c r="J55" s="113"/>
    </row>
    <row r="56" spans="1:10" hidden="1">
      <c r="A56" s="300"/>
      <c r="B56" s="114"/>
      <c r="C56" s="110"/>
      <c r="D56" s="111"/>
      <c r="E56" s="111"/>
      <c r="F56" s="111" t="s">
        <v>217</v>
      </c>
      <c r="G56" s="111">
        <f>SUM(G54:G55)</f>
        <v>118.75</v>
      </c>
      <c r="H56" s="110" t="s">
        <v>215</v>
      </c>
      <c r="I56" s="112"/>
      <c r="J56" s="113"/>
    </row>
    <row r="57" spans="1:10">
      <c r="A57" s="301"/>
      <c r="B57" s="114"/>
      <c r="C57" s="110"/>
      <c r="D57" s="111"/>
      <c r="E57" s="111"/>
      <c r="F57" s="111"/>
      <c r="G57" s="113">
        <f>G54/35.31</f>
        <v>2.478051543472104</v>
      </c>
      <c r="H57" s="110" t="s">
        <v>218</v>
      </c>
      <c r="I57" s="112">
        <v>6972.73</v>
      </c>
      <c r="J57" s="113">
        <f>ROUND(I57*G57,0)</f>
        <v>17279</v>
      </c>
    </row>
    <row r="58" spans="1:10">
      <c r="A58" s="117"/>
      <c r="B58" s="114"/>
      <c r="C58" s="110"/>
      <c r="D58" s="111"/>
      <c r="E58" s="111"/>
      <c r="F58" s="111"/>
      <c r="G58" s="111"/>
      <c r="H58" s="110"/>
      <c r="I58" s="112"/>
      <c r="J58" s="113"/>
    </row>
    <row r="59" spans="1:10" ht="39" customHeight="1">
      <c r="A59" s="299" t="s">
        <v>244</v>
      </c>
      <c r="B59" s="114" t="s">
        <v>245</v>
      </c>
      <c r="C59" s="110"/>
      <c r="D59" s="111"/>
      <c r="E59" s="111"/>
      <c r="F59" s="111"/>
      <c r="G59" s="111"/>
      <c r="H59" s="110"/>
      <c r="I59" s="112"/>
      <c r="J59" s="113"/>
    </row>
    <row r="60" spans="1:10" hidden="1">
      <c r="A60" s="300"/>
      <c r="B60" s="119" t="s">
        <v>246</v>
      </c>
      <c r="C60" s="110">
        <v>1</v>
      </c>
      <c r="D60" s="111">
        <f>D49</f>
        <v>110</v>
      </c>
      <c r="E60" s="111">
        <v>0.83299999999999996</v>
      </c>
      <c r="F60" s="111">
        <v>0.25</v>
      </c>
      <c r="G60" s="111">
        <f>F60*E60*D60*C60</f>
        <v>22.907499999999999</v>
      </c>
      <c r="H60" s="110" t="s">
        <v>215</v>
      </c>
      <c r="I60" s="112"/>
      <c r="J60" s="113"/>
    </row>
    <row r="61" spans="1:10" hidden="1">
      <c r="A61" s="300"/>
      <c r="B61" s="119" t="s">
        <v>247</v>
      </c>
      <c r="C61" s="110">
        <v>16</v>
      </c>
      <c r="D61" s="303">
        <v>0.376</v>
      </c>
      <c r="E61" s="304"/>
      <c r="F61" s="111">
        <f>4/12</f>
        <v>0.33333333333333331</v>
      </c>
      <c r="G61" s="111">
        <f>C61*D61*4/12</f>
        <v>2.0053333333333332</v>
      </c>
      <c r="H61" s="110" t="s">
        <v>215</v>
      </c>
      <c r="I61" s="112"/>
      <c r="J61" s="113"/>
    </row>
    <row r="62" spans="1:10" hidden="1">
      <c r="A62" s="300"/>
      <c r="B62" s="119"/>
      <c r="C62" s="110"/>
      <c r="D62" s="111"/>
      <c r="E62" s="111"/>
      <c r="F62" s="111" t="s">
        <v>217</v>
      </c>
      <c r="G62" s="111">
        <f>SUM(G60:G61)</f>
        <v>24.912833333333332</v>
      </c>
      <c r="H62" s="110" t="s">
        <v>215</v>
      </c>
      <c r="I62" s="112"/>
      <c r="J62" s="113"/>
    </row>
    <row r="63" spans="1:10">
      <c r="A63" s="301"/>
      <c r="B63" s="114"/>
      <c r="C63" s="110"/>
      <c r="D63" s="111"/>
      <c r="E63" s="111"/>
      <c r="F63" s="111"/>
      <c r="G63" s="113">
        <f>G62/35.31</f>
        <v>0.70554611535919942</v>
      </c>
      <c r="H63" s="110" t="s">
        <v>218</v>
      </c>
      <c r="I63" s="112">
        <v>6393.51</v>
      </c>
      <c r="J63" s="113">
        <f>ROUND(I63*G63,0)</f>
        <v>4511</v>
      </c>
    </row>
    <row r="64" spans="1:10">
      <c r="A64" s="117"/>
      <c r="B64" s="114"/>
      <c r="C64" s="110"/>
      <c r="D64" s="111"/>
      <c r="E64" s="111"/>
      <c r="F64" s="111"/>
      <c r="G64" s="111"/>
      <c r="H64" s="110"/>
      <c r="I64" s="112"/>
      <c r="J64" s="113"/>
    </row>
    <row r="65" spans="1:10" ht="51.75">
      <c r="A65" s="299" t="s">
        <v>248</v>
      </c>
      <c r="B65" s="114" t="s">
        <v>249</v>
      </c>
      <c r="C65" s="110"/>
      <c r="D65" s="111"/>
      <c r="E65" s="111"/>
      <c r="F65" s="111"/>
      <c r="G65" s="111"/>
      <c r="H65" s="110"/>
      <c r="I65" s="112"/>
      <c r="J65" s="113"/>
    </row>
    <row r="66" spans="1:10" hidden="1">
      <c r="A66" s="300"/>
      <c r="B66" s="114"/>
      <c r="C66" s="305" t="s">
        <v>250</v>
      </c>
      <c r="D66" s="305"/>
      <c r="E66" s="305"/>
      <c r="F66" s="305"/>
      <c r="G66" s="111">
        <f>G42</f>
        <v>126.01233333333333</v>
      </c>
      <c r="H66" s="110" t="s">
        <v>215</v>
      </c>
      <c r="I66" s="112"/>
      <c r="J66" s="113"/>
    </row>
    <row r="67" spans="1:10" hidden="1">
      <c r="A67" s="300"/>
      <c r="B67" s="114"/>
      <c r="C67" s="305" t="s">
        <v>251</v>
      </c>
      <c r="D67" s="305"/>
      <c r="E67" s="305"/>
      <c r="F67" s="305"/>
      <c r="G67" s="111">
        <f>G45</f>
        <v>79.103346000000002</v>
      </c>
      <c r="H67" s="110" t="s">
        <v>215</v>
      </c>
      <c r="I67" s="112"/>
      <c r="J67" s="113"/>
    </row>
    <row r="68" spans="1:10" hidden="1">
      <c r="A68" s="300"/>
      <c r="B68" s="114"/>
      <c r="C68" s="305" t="s">
        <v>252</v>
      </c>
      <c r="D68" s="305"/>
      <c r="E68" s="305"/>
      <c r="F68" s="305"/>
      <c r="G68" s="111">
        <f>G56</f>
        <v>118.75</v>
      </c>
      <c r="H68" s="110" t="s">
        <v>215</v>
      </c>
      <c r="I68" s="112"/>
      <c r="J68" s="113"/>
    </row>
    <row r="69" spans="1:10" hidden="1">
      <c r="A69" s="300"/>
      <c r="B69" s="114"/>
      <c r="C69" s="110"/>
      <c r="D69" s="111"/>
      <c r="E69" s="111"/>
      <c r="F69" s="111" t="s">
        <v>253</v>
      </c>
      <c r="G69" s="111">
        <f>SUM(G66:G68)</f>
        <v>323.86567933333333</v>
      </c>
      <c r="H69" s="110" t="s">
        <v>215</v>
      </c>
      <c r="I69" s="112"/>
      <c r="J69" s="113"/>
    </row>
    <row r="70" spans="1:10" hidden="1">
      <c r="A70" s="300"/>
      <c r="B70" s="114"/>
      <c r="C70" s="305" t="s">
        <v>254</v>
      </c>
      <c r="D70" s="305"/>
      <c r="E70" s="305"/>
      <c r="F70" s="305"/>
      <c r="G70" s="111">
        <f>G69*2.8</f>
        <v>906.82390213333326</v>
      </c>
      <c r="H70" s="110" t="s">
        <v>39</v>
      </c>
      <c r="I70" s="35"/>
      <c r="J70" s="113"/>
    </row>
    <row r="71" spans="1:10">
      <c r="A71" s="301"/>
      <c r="B71" s="114"/>
      <c r="C71" s="110"/>
      <c r="D71" s="111"/>
      <c r="E71" s="111"/>
      <c r="F71" s="111"/>
      <c r="G71" s="118">
        <f>G70/1000</f>
        <v>0.9068239021333333</v>
      </c>
      <c r="H71" s="110" t="s">
        <v>255</v>
      </c>
      <c r="I71" s="112">
        <v>65841.84</v>
      </c>
      <c r="J71" s="113">
        <f>I71*G71</f>
        <v>59706.95427243859</v>
      </c>
    </row>
    <row r="72" spans="1:10" ht="26.25">
      <c r="A72" s="299" t="s">
        <v>256</v>
      </c>
      <c r="B72" s="114" t="s">
        <v>257</v>
      </c>
      <c r="C72" s="110"/>
      <c r="D72" s="111"/>
      <c r="E72" s="111"/>
      <c r="F72" s="111"/>
      <c r="G72" s="111"/>
      <c r="H72" s="110"/>
      <c r="I72" s="112"/>
      <c r="J72" s="113"/>
    </row>
    <row r="73" spans="1:10" hidden="1">
      <c r="A73" s="300"/>
      <c r="B73" s="120" t="s">
        <v>240</v>
      </c>
      <c r="C73" s="110">
        <v>2</v>
      </c>
      <c r="D73" s="111">
        <v>126</v>
      </c>
      <c r="E73" s="111">
        <v>3</v>
      </c>
      <c r="F73" s="111"/>
      <c r="G73" s="111">
        <f>C73*D73*E73</f>
        <v>756</v>
      </c>
      <c r="H73" s="110" t="s">
        <v>229</v>
      </c>
      <c r="I73" s="113"/>
      <c r="J73" s="113"/>
    </row>
    <row r="74" spans="1:10" hidden="1">
      <c r="A74" s="300"/>
      <c r="B74" s="110" t="s">
        <v>258</v>
      </c>
      <c r="C74" s="110">
        <f>C54</f>
        <v>14</v>
      </c>
      <c r="D74" s="111">
        <v>3.33</v>
      </c>
      <c r="E74" s="111">
        <v>4</v>
      </c>
      <c r="F74" s="111"/>
      <c r="G74" s="111">
        <f>C74*D74*E74</f>
        <v>186.48000000000002</v>
      </c>
      <c r="H74" s="110" t="s">
        <v>229</v>
      </c>
      <c r="I74" s="113"/>
      <c r="J74" s="113"/>
    </row>
    <row r="75" spans="1:10" hidden="1">
      <c r="A75" s="300"/>
      <c r="B75" s="110" t="s">
        <v>259</v>
      </c>
      <c r="C75" s="110">
        <v>1</v>
      </c>
      <c r="D75" s="111">
        <f>D73</f>
        <v>126</v>
      </c>
      <c r="E75" s="111">
        <v>0.83</v>
      </c>
      <c r="F75" s="111"/>
      <c r="G75" s="111">
        <f>C75*D75*E75</f>
        <v>104.58</v>
      </c>
      <c r="H75" s="110" t="s">
        <v>229</v>
      </c>
      <c r="I75" s="113"/>
      <c r="J75" s="113"/>
    </row>
    <row r="76" spans="1:10" hidden="1">
      <c r="A76" s="300"/>
      <c r="B76" s="110" t="s">
        <v>260</v>
      </c>
      <c r="C76" s="110">
        <v>1</v>
      </c>
      <c r="D76" s="111">
        <v>12</v>
      </c>
      <c r="E76" s="111">
        <v>4</v>
      </c>
      <c r="F76" s="111"/>
      <c r="G76" s="111">
        <f>C76*D76*E76</f>
        <v>48</v>
      </c>
      <c r="H76" s="110" t="s">
        <v>229</v>
      </c>
      <c r="I76" s="113"/>
      <c r="J76" s="113"/>
    </row>
    <row r="77" spans="1:10" hidden="1">
      <c r="A77" s="300"/>
      <c r="B77" s="110" t="s">
        <v>261</v>
      </c>
      <c r="C77" s="110">
        <v>1</v>
      </c>
      <c r="D77" s="111">
        <v>4</v>
      </c>
      <c r="E77" s="111">
        <v>7</v>
      </c>
      <c r="F77" s="111"/>
      <c r="G77" s="111">
        <f>E77*D77*C77</f>
        <v>28</v>
      </c>
      <c r="H77" s="110" t="s">
        <v>229</v>
      </c>
      <c r="I77" s="113"/>
      <c r="J77" s="113"/>
    </row>
    <row r="78" spans="1:10" hidden="1">
      <c r="A78" s="300"/>
      <c r="B78" s="110"/>
      <c r="C78" s="110"/>
      <c r="D78" s="111"/>
      <c r="E78" s="111"/>
      <c r="F78" s="111" t="s">
        <v>253</v>
      </c>
      <c r="G78" s="111">
        <f>SUM(G73:G77)</f>
        <v>1123.06</v>
      </c>
      <c r="H78" s="110" t="s">
        <v>229</v>
      </c>
      <c r="I78" s="113"/>
      <c r="J78" s="113"/>
    </row>
    <row r="79" spans="1:10">
      <c r="A79" s="301"/>
      <c r="B79" s="114"/>
      <c r="C79" s="110"/>
      <c r="D79" s="111"/>
      <c r="E79" s="111"/>
      <c r="F79" s="111"/>
      <c r="G79" s="113">
        <f>G78/10.76</f>
        <v>104.37360594795538</v>
      </c>
      <c r="H79" s="110" t="s">
        <v>230</v>
      </c>
      <c r="I79" s="113">
        <v>124.6</v>
      </c>
      <c r="J79" s="113">
        <f>ROUND(I79*G79,0)</f>
        <v>13005</v>
      </c>
    </row>
    <row r="80" spans="1:10">
      <c r="A80" s="117"/>
      <c r="B80" s="114"/>
      <c r="C80" s="110"/>
      <c r="D80" s="111"/>
      <c r="E80" s="111"/>
      <c r="F80" s="111"/>
      <c r="G80" s="111"/>
      <c r="H80" s="110"/>
      <c r="I80" s="113"/>
      <c r="J80" s="113"/>
    </row>
    <row r="81" spans="1:10" ht="25.5">
      <c r="A81" s="299" t="s">
        <v>262</v>
      </c>
      <c r="B81" s="121" t="s">
        <v>263</v>
      </c>
      <c r="C81" s="110"/>
      <c r="D81" s="111"/>
      <c r="E81" s="111"/>
      <c r="F81" s="111"/>
      <c r="G81" s="111"/>
      <c r="H81" s="110"/>
      <c r="I81" s="113"/>
      <c r="J81" s="113"/>
    </row>
    <row r="82" spans="1:10">
      <c r="A82" s="301"/>
      <c r="B82" s="114" t="s">
        <v>264</v>
      </c>
      <c r="C82" s="110"/>
      <c r="D82" s="111"/>
      <c r="E82" s="111"/>
      <c r="F82" s="111"/>
      <c r="G82" s="113">
        <f>G79</f>
        <v>104.37360594795538</v>
      </c>
      <c r="H82" s="110" t="s">
        <v>230</v>
      </c>
      <c r="I82" s="113">
        <v>85.55</v>
      </c>
      <c r="J82" s="113">
        <f>ROUND(I82*G82,0)</f>
        <v>8929</v>
      </c>
    </row>
    <row r="83" spans="1:10">
      <c r="A83" s="117"/>
      <c r="B83" s="114"/>
      <c r="C83" s="110"/>
      <c r="D83" s="111"/>
      <c r="E83" s="111"/>
      <c r="F83" s="111"/>
      <c r="G83" s="111"/>
      <c r="H83" s="110"/>
      <c r="I83" s="112"/>
      <c r="J83" s="113"/>
    </row>
    <row r="84" spans="1:10" ht="242.25">
      <c r="A84" s="306" t="s">
        <v>265</v>
      </c>
      <c r="B84" s="121" t="s">
        <v>266</v>
      </c>
      <c r="C84" s="110"/>
      <c r="D84" s="111"/>
      <c r="E84" s="111"/>
      <c r="F84" s="111"/>
      <c r="G84" s="111"/>
      <c r="H84" s="110"/>
      <c r="I84" s="112"/>
      <c r="J84" s="113" t="s">
        <v>267</v>
      </c>
    </row>
    <row r="85" spans="1:10" hidden="1">
      <c r="A85" s="307"/>
      <c r="C85" s="110">
        <v>1</v>
      </c>
      <c r="D85" s="111">
        <v>110</v>
      </c>
      <c r="E85" s="111">
        <v>4</v>
      </c>
      <c r="F85" s="111"/>
      <c r="G85" s="111">
        <f>E85*D85*C85</f>
        <v>440</v>
      </c>
      <c r="H85" s="110" t="s">
        <v>229</v>
      </c>
      <c r="I85" s="112"/>
      <c r="J85" s="113"/>
    </row>
    <row r="86" spans="1:10">
      <c r="A86" s="307"/>
      <c r="B86" s="122"/>
      <c r="C86" s="110"/>
      <c r="D86" s="111"/>
      <c r="E86" s="111"/>
      <c r="F86" s="111"/>
      <c r="G86" s="111">
        <f>G85*1.2</f>
        <v>528</v>
      </c>
      <c r="H86" s="110" t="s">
        <v>268</v>
      </c>
      <c r="I86" s="112">
        <v>499.57</v>
      </c>
      <c r="J86" s="113">
        <f>I86*G86</f>
        <v>263772.96000000002</v>
      </c>
    </row>
    <row r="87" spans="1:10" ht="90">
      <c r="A87" s="123" t="s">
        <v>269</v>
      </c>
      <c r="B87" s="124" t="s">
        <v>270</v>
      </c>
      <c r="C87" s="110"/>
      <c r="D87" s="111"/>
      <c r="E87" s="111"/>
      <c r="F87" s="111"/>
      <c r="G87" s="111"/>
      <c r="H87" s="110"/>
      <c r="I87" s="112"/>
      <c r="J87" s="113"/>
    </row>
    <row r="88" spans="1:10" hidden="1">
      <c r="A88" s="125"/>
      <c r="B88" s="110" t="s">
        <v>271</v>
      </c>
      <c r="C88" s="110">
        <v>1</v>
      </c>
      <c r="D88" s="111">
        <v>12</v>
      </c>
      <c r="E88" s="111">
        <v>4</v>
      </c>
      <c r="F88" s="111"/>
      <c r="G88" s="111">
        <f>C88*D88*E88</f>
        <v>48</v>
      </c>
      <c r="H88" s="110" t="s">
        <v>229</v>
      </c>
      <c r="I88" s="113"/>
      <c r="J88" s="113"/>
    </row>
    <row r="89" spans="1:10" hidden="1">
      <c r="A89" s="125"/>
      <c r="B89" s="110" t="s">
        <v>272</v>
      </c>
      <c r="C89" s="110">
        <v>1</v>
      </c>
      <c r="D89" s="111">
        <v>3</v>
      </c>
      <c r="E89" s="111">
        <v>3</v>
      </c>
      <c r="F89" s="111"/>
      <c r="G89" s="111">
        <f>E89*D89*C89</f>
        <v>9</v>
      </c>
      <c r="H89" s="110" t="s">
        <v>229</v>
      </c>
      <c r="I89" s="113"/>
      <c r="J89" s="113"/>
    </row>
    <row r="90" spans="1:10" hidden="1">
      <c r="A90" s="125"/>
      <c r="B90" s="110"/>
      <c r="C90" s="110"/>
      <c r="D90" s="111"/>
      <c r="E90" s="111"/>
      <c r="F90" s="111" t="s">
        <v>253</v>
      </c>
      <c r="G90" s="111">
        <f>SUM(G88:G89)</f>
        <v>57</v>
      </c>
      <c r="H90" s="110" t="s">
        <v>229</v>
      </c>
      <c r="I90" s="113"/>
      <c r="J90" s="113"/>
    </row>
    <row r="91" spans="1:10">
      <c r="A91" s="125"/>
      <c r="B91" s="114"/>
      <c r="C91" s="110"/>
      <c r="D91" s="111"/>
      <c r="E91" s="111"/>
      <c r="F91" s="111"/>
      <c r="G91" s="113">
        <f>G90/10.76</f>
        <v>5.2973977695167287</v>
      </c>
      <c r="H91" s="110" t="s">
        <v>230</v>
      </c>
      <c r="I91" s="113">
        <v>2540.86</v>
      </c>
      <c r="J91" s="113">
        <f>ROUND(I91*G91,0)</f>
        <v>13460</v>
      </c>
    </row>
    <row r="92" spans="1:10" ht="38.25" customHeight="1">
      <c r="A92" s="299" t="s">
        <v>273</v>
      </c>
      <c r="B92" s="114" t="s">
        <v>274</v>
      </c>
      <c r="C92" s="110"/>
      <c r="D92" s="111"/>
      <c r="E92" s="111"/>
      <c r="F92" s="111"/>
      <c r="G92" s="111"/>
      <c r="H92" s="110"/>
      <c r="I92" s="113"/>
      <c r="J92" s="113"/>
    </row>
    <row r="93" spans="1:10" hidden="1">
      <c r="A93" s="300"/>
      <c r="B93" s="114" t="s">
        <v>275</v>
      </c>
      <c r="C93" s="110">
        <v>1</v>
      </c>
      <c r="D93" s="111">
        <v>4</v>
      </c>
      <c r="E93" s="111">
        <v>7</v>
      </c>
      <c r="F93" s="111"/>
      <c r="G93" s="111">
        <f>C93*D93*E93</f>
        <v>28</v>
      </c>
      <c r="H93" s="110" t="s">
        <v>229</v>
      </c>
      <c r="I93" s="113"/>
      <c r="J93" s="113"/>
    </row>
    <row r="94" spans="1:10">
      <c r="A94" s="300"/>
      <c r="B94" s="121" t="s">
        <v>276</v>
      </c>
      <c r="C94" s="110"/>
      <c r="D94" s="111"/>
      <c r="E94" s="111"/>
      <c r="F94" s="111"/>
      <c r="G94" s="113">
        <f>G93*3</f>
        <v>84</v>
      </c>
      <c r="H94" s="110" t="s">
        <v>39</v>
      </c>
      <c r="I94" s="113">
        <v>97.07</v>
      </c>
      <c r="J94" s="113">
        <f>I94*G94</f>
        <v>8153.8799999999992</v>
      </c>
    </row>
    <row r="95" spans="1:10" ht="30" customHeight="1">
      <c r="A95" s="286" t="s">
        <v>277</v>
      </c>
      <c r="B95" s="121" t="s">
        <v>278</v>
      </c>
      <c r="C95" s="110"/>
      <c r="D95" s="111"/>
      <c r="E95" s="111"/>
      <c r="F95" s="111"/>
      <c r="G95" s="111"/>
      <c r="H95" s="110"/>
      <c r="I95" s="113"/>
      <c r="J95" s="113"/>
    </row>
    <row r="96" spans="1:10">
      <c r="A96" s="287"/>
      <c r="B96" s="120" t="s">
        <v>279</v>
      </c>
      <c r="C96" s="110">
        <v>2.25</v>
      </c>
      <c r="D96" s="111">
        <f>G93/10.76</f>
        <v>2.6022304832713754</v>
      </c>
      <c r="E96" s="111"/>
      <c r="F96" s="111"/>
      <c r="G96" s="113">
        <f>C96*D96</f>
        <v>5.8550185873605951</v>
      </c>
      <c r="H96" s="110" t="s">
        <v>230</v>
      </c>
      <c r="I96" s="113">
        <v>53.71</v>
      </c>
      <c r="J96" s="113">
        <f>ROUND(I96*G96,0)</f>
        <v>314</v>
      </c>
    </row>
    <row r="97" spans="1:10" ht="39">
      <c r="A97" s="126" t="s">
        <v>280</v>
      </c>
      <c r="B97" s="114" t="s">
        <v>281</v>
      </c>
      <c r="C97" s="110"/>
      <c r="D97" s="111"/>
      <c r="E97" s="111"/>
      <c r="F97" s="111"/>
      <c r="G97" s="111"/>
      <c r="H97" s="110"/>
      <c r="I97" s="112"/>
      <c r="J97" s="113"/>
    </row>
    <row r="98" spans="1:10" hidden="1">
      <c r="A98" s="126"/>
      <c r="B98" s="115" t="s">
        <v>282</v>
      </c>
      <c r="C98" s="110">
        <v>1</v>
      </c>
      <c r="D98" s="111">
        <v>36</v>
      </c>
      <c r="E98" s="111">
        <v>23</v>
      </c>
      <c r="F98" s="111">
        <v>1</v>
      </c>
      <c r="G98" s="111">
        <f>F98*E98*D98*C98</f>
        <v>828</v>
      </c>
      <c r="H98" s="110" t="s">
        <v>215</v>
      </c>
      <c r="I98" s="112"/>
      <c r="J98" s="113"/>
    </row>
    <row r="99" spans="1:10" hidden="1">
      <c r="A99" s="126"/>
      <c r="B99" s="114"/>
      <c r="C99" s="110"/>
      <c r="D99" s="111"/>
      <c r="E99" s="111"/>
      <c r="F99" s="111" t="s">
        <v>217</v>
      </c>
      <c r="G99" s="111">
        <f>SUM(G98:G98)</f>
        <v>828</v>
      </c>
      <c r="H99" s="110" t="s">
        <v>215</v>
      </c>
      <c r="I99" s="112"/>
      <c r="J99" s="113"/>
    </row>
    <row r="100" spans="1:10">
      <c r="A100" s="126"/>
      <c r="B100" s="114"/>
      <c r="C100" s="110"/>
      <c r="D100" s="111"/>
      <c r="E100" s="111"/>
      <c r="F100" s="111"/>
      <c r="G100" s="113">
        <f>G99/35.315</f>
        <v>23.446127707772902</v>
      </c>
      <c r="H100" s="110" t="s">
        <v>218</v>
      </c>
      <c r="I100" s="112">
        <v>92.84</v>
      </c>
      <c r="J100" s="113">
        <f>ROUND(I100*G100,0)</f>
        <v>2177</v>
      </c>
    </row>
    <row r="101" spans="1:10" ht="21.75" customHeight="1">
      <c r="A101" s="117">
        <v>17</v>
      </c>
      <c r="B101" s="127" t="s">
        <v>283</v>
      </c>
      <c r="C101" s="110"/>
      <c r="D101" s="111"/>
      <c r="E101" s="111"/>
      <c r="F101" s="111"/>
      <c r="G101" s="113"/>
      <c r="H101" s="110"/>
      <c r="I101" s="113"/>
      <c r="J101" s="113"/>
    </row>
    <row r="102" spans="1:10">
      <c r="A102" s="128" t="s">
        <v>284</v>
      </c>
      <c r="B102" s="129" t="s">
        <v>285</v>
      </c>
      <c r="C102" s="110"/>
      <c r="D102" s="111"/>
      <c r="E102" s="111"/>
      <c r="F102" s="111"/>
      <c r="G102" s="113">
        <f>[2]Sheet1!G10</f>
        <v>7.6677080960544455</v>
      </c>
      <c r="H102" s="110" t="s">
        <v>218</v>
      </c>
      <c r="I102" s="113">
        <v>813.85</v>
      </c>
      <c r="J102" s="113">
        <f>I102*G102</f>
        <v>6240.3642339739108</v>
      </c>
    </row>
    <row r="103" spans="1:10">
      <c r="A103" s="130" t="s">
        <v>286</v>
      </c>
      <c r="B103" s="129" t="s">
        <v>287</v>
      </c>
      <c r="C103" s="110"/>
      <c r="D103" s="111"/>
      <c r="E103" s="111"/>
      <c r="F103" s="111"/>
      <c r="G103" s="113">
        <f>[2]Sheet1!F10</f>
        <v>1.2963991232387011</v>
      </c>
      <c r="H103" s="110" t="s">
        <v>218</v>
      </c>
      <c r="I103" s="113">
        <v>482.08</v>
      </c>
      <c r="J103" s="113">
        <f t="shared" ref="J103:J106" si="7">I103*G103</f>
        <v>624.96808933091302</v>
      </c>
    </row>
    <row r="104" spans="1:10">
      <c r="A104" s="130" t="s">
        <v>288</v>
      </c>
      <c r="B104" s="129" t="s">
        <v>289</v>
      </c>
      <c r="C104" s="110"/>
      <c r="D104" s="111"/>
      <c r="E104" s="111"/>
      <c r="F104" s="111"/>
      <c r="G104" s="113">
        <f>[2]Sheet1!H10</f>
        <v>7.7329239802708845</v>
      </c>
      <c r="H104" s="110" t="s">
        <v>218</v>
      </c>
      <c r="I104" s="113">
        <v>434.67</v>
      </c>
      <c r="J104" s="113">
        <f t="shared" si="7"/>
        <v>3361.2700665043453</v>
      </c>
    </row>
    <row r="105" spans="1:10">
      <c r="A105" s="130" t="s">
        <v>290</v>
      </c>
      <c r="B105" s="129" t="s">
        <v>291</v>
      </c>
      <c r="C105" s="110"/>
      <c r="D105" s="111"/>
      <c r="E105" s="111"/>
      <c r="F105" s="111"/>
      <c r="G105" s="113">
        <f>[2]Sheet1!J10</f>
        <v>23.446127707772902</v>
      </c>
      <c r="H105" s="110" t="s">
        <v>218</v>
      </c>
      <c r="I105" s="113">
        <v>226.78</v>
      </c>
      <c r="J105" s="113">
        <f t="shared" si="7"/>
        <v>5317.112841568739</v>
      </c>
    </row>
    <row r="106" spans="1:10">
      <c r="A106" s="117" t="s">
        <v>292</v>
      </c>
      <c r="B106" s="116" t="s">
        <v>293</v>
      </c>
      <c r="C106" s="110"/>
      <c r="D106" s="111"/>
      <c r="E106" s="111"/>
      <c r="F106" s="111"/>
      <c r="G106" s="113">
        <f>[2]Sheet1!I10/1000</f>
        <v>3.1384397792678547</v>
      </c>
      <c r="H106" s="117" t="s">
        <v>294</v>
      </c>
      <c r="I106" s="113">
        <v>850.46</v>
      </c>
      <c r="J106" s="113">
        <f t="shared" si="7"/>
        <v>2669.1174946761398</v>
      </c>
    </row>
    <row r="107" spans="1:10" ht="20.25" customHeight="1">
      <c r="A107" s="117"/>
      <c r="B107" s="120"/>
      <c r="C107" s="110"/>
      <c r="D107" s="111"/>
      <c r="E107" s="111"/>
      <c r="F107" s="111"/>
      <c r="G107" s="302" t="s">
        <v>295</v>
      </c>
      <c r="H107" s="302"/>
      <c r="I107" s="302"/>
      <c r="J107" s="113">
        <f>SUM(J13:J106)</f>
        <v>481504.62699849269</v>
      </c>
    </row>
    <row r="108" spans="1:10" s="134" customFormat="1">
      <c r="A108" s="288" t="s">
        <v>296</v>
      </c>
      <c r="B108" s="288"/>
      <c r="C108" s="131" t="s">
        <v>297</v>
      </c>
      <c r="D108" s="132"/>
      <c r="E108" s="132"/>
      <c r="F108" s="132"/>
      <c r="G108" s="132"/>
      <c r="H108" s="131"/>
      <c r="I108" s="131"/>
      <c r="J108" s="133"/>
    </row>
    <row r="109" spans="1:10" ht="127.5">
      <c r="A109" s="117" t="s">
        <v>298</v>
      </c>
      <c r="B109" s="121" t="s">
        <v>299</v>
      </c>
      <c r="C109" s="135"/>
      <c r="D109" s="135"/>
      <c r="E109" s="135"/>
      <c r="F109" s="135"/>
      <c r="G109" s="17"/>
      <c r="H109" s="17"/>
      <c r="I109" s="17"/>
      <c r="J109" s="35"/>
    </row>
    <row r="110" spans="1:10" hidden="1">
      <c r="A110" s="117"/>
      <c r="B110" s="121"/>
      <c r="C110" s="135">
        <v>1</v>
      </c>
      <c r="D110" s="135">
        <v>60</v>
      </c>
      <c r="E110" s="135">
        <v>4</v>
      </c>
      <c r="F110" s="136">
        <v>0.5</v>
      </c>
      <c r="G110" s="60">
        <f>F110*E110*D110*C110</f>
        <v>120</v>
      </c>
      <c r="H110" s="17" t="s">
        <v>215</v>
      </c>
      <c r="I110" s="17"/>
      <c r="J110" s="35"/>
    </row>
    <row r="111" spans="1:10" hidden="1">
      <c r="A111" s="117"/>
      <c r="B111" s="121"/>
      <c r="C111" s="135">
        <v>1</v>
      </c>
      <c r="D111" s="135">
        <v>26</v>
      </c>
      <c r="E111" s="135">
        <v>8</v>
      </c>
      <c r="F111" s="136">
        <v>0.5</v>
      </c>
      <c r="G111" s="60">
        <f t="shared" ref="G111:G112" si="8">F111*E111*D111*C111</f>
        <v>104</v>
      </c>
      <c r="H111" s="17" t="s">
        <v>215</v>
      </c>
      <c r="I111" s="17"/>
      <c r="J111" s="35"/>
    </row>
    <row r="112" spans="1:10" hidden="1">
      <c r="A112" s="117"/>
      <c r="B112" s="121"/>
      <c r="C112" s="135">
        <v>1</v>
      </c>
      <c r="D112" s="135">
        <v>25</v>
      </c>
      <c r="E112" s="135">
        <v>6</v>
      </c>
      <c r="F112" s="136">
        <v>0.5</v>
      </c>
      <c r="G112" s="60">
        <f t="shared" si="8"/>
        <v>75</v>
      </c>
      <c r="H112" s="17" t="s">
        <v>215</v>
      </c>
      <c r="I112" s="17"/>
      <c r="J112" s="35"/>
    </row>
    <row r="113" spans="1:10" hidden="1">
      <c r="A113" s="117"/>
      <c r="B113" s="121"/>
      <c r="C113" s="135"/>
      <c r="D113" s="135"/>
      <c r="E113" s="135"/>
      <c r="F113" s="135"/>
      <c r="G113" s="60">
        <f>SUM(G110:G112)</f>
        <v>299</v>
      </c>
      <c r="H113" s="17" t="s">
        <v>215</v>
      </c>
      <c r="I113" s="17"/>
      <c r="J113" s="35"/>
    </row>
    <row r="114" spans="1:10">
      <c r="A114" s="117"/>
      <c r="B114" s="121"/>
      <c r="C114" s="135"/>
      <c r="D114" s="135"/>
      <c r="E114" s="135"/>
      <c r="F114" s="135"/>
      <c r="G114" s="60">
        <f>G113/35.31</f>
        <v>8.4678561314075331</v>
      </c>
      <c r="H114" s="17" t="s">
        <v>218</v>
      </c>
      <c r="I114" s="17">
        <v>120.53</v>
      </c>
      <c r="J114" s="18">
        <f>I114*G114</f>
        <v>1020.6306995185499</v>
      </c>
    </row>
    <row r="115" spans="1:10" ht="123.75" customHeight="1">
      <c r="A115" s="137" t="s">
        <v>300</v>
      </c>
      <c r="B115" s="138" t="s">
        <v>301</v>
      </c>
      <c r="C115" s="139"/>
      <c r="D115" s="139"/>
      <c r="E115" s="139"/>
      <c r="F115" s="139"/>
      <c r="G115" s="140"/>
      <c r="H115" s="140"/>
      <c r="I115" s="140"/>
      <c r="J115" s="35"/>
    </row>
    <row r="116" spans="1:10" hidden="1">
      <c r="A116" s="117"/>
      <c r="B116" s="121"/>
      <c r="C116" s="135">
        <v>1</v>
      </c>
      <c r="D116" s="135">
        <v>60</v>
      </c>
      <c r="E116" s="135">
        <v>4</v>
      </c>
      <c r="F116" s="135"/>
      <c r="G116" s="60">
        <f>E116*D116*C116</f>
        <v>240</v>
      </c>
      <c r="H116" s="17" t="s">
        <v>229</v>
      </c>
      <c r="I116" s="17"/>
      <c r="J116" s="35"/>
    </row>
    <row r="117" spans="1:10" hidden="1">
      <c r="A117" s="117"/>
      <c r="B117" s="121"/>
      <c r="C117" s="135">
        <v>1</v>
      </c>
      <c r="D117" s="135">
        <v>26</v>
      </c>
      <c r="E117" s="135">
        <v>8</v>
      </c>
      <c r="F117" s="135"/>
      <c r="G117" s="60">
        <f t="shared" ref="G117:G118" si="9">E117*D117*C117</f>
        <v>208</v>
      </c>
      <c r="H117" s="17" t="s">
        <v>229</v>
      </c>
      <c r="I117" s="17"/>
      <c r="J117" s="35"/>
    </row>
    <row r="118" spans="1:10" hidden="1">
      <c r="A118" s="117"/>
      <c r="B118" s="121"/>
      <c r="C118" s="135">
        <v>1</v>
      </c>
      <c r="D118" s="135">
        <v>25</v>
      </c>
      <c r="E118" s="135">
        <v>6</v>
      </c>
      <c r="F118" s="135"/>
      <c r="G118" s="60">
        <f t="shared" si="9"/>
        <v>150</v>
      </c>
      <c r="H118" s="17" t="s">
        <v>229</v>
      </c>
      <c r="I118" s="17"/>
      <c r="J118" s="35"/>
    </row>
    <row r="119" spans="1:10" hidden="1">
      <c r="A119" s="117"/>
      <c r="B119" s="121"/>
      <c r="C119" s="135"/>
      <c r="D119" s="135"/>
      <c r="E119" s="135"/>
      <c r="F119" s="135"/>
      <c r="G119" s="60">
        <f>SUM(G116:G118)</f>
        <v>598</v>
      </c>
      <c r="H119" s="17" t="s">
        <v>229</v>
      </c>
      <c r="I119" s="17"/>
      <c r="J119" s="35"/>
    </row>
    <row r="120" spans="1:10" hidden="1">
      <c r="A120" s="117"/>
      <c r="B120" s="121"/>
      <c r="C120" s="135"/>
      <c r="D120" s="135"/>
      <c r="E120" s="135"/>
      <c r="F120" s="135"/>
      <c r="G120" s="60">
        <f>G119/10.76</f>
        <v>55.576208178438662</v>
      </c>
      <c r="H120" s="17" t="s">
        <v>302</v>
      </c>
      <c r="I120" s="17">
        <v>638.95000000000005</v>
      </c>
      <c r="J120" s="18">
        <f>I120*G120</f>
        <v>35510.418215613383</v>
      </c>
    </row>
    <row r="121" spans="1:10">
      <c r="A121" s="117"/>
      <c r="B121" s="121" t="s">
        <v>303</v>
      </c>
      <c r="C121" s="289" t="s">
        <v>304</v>
      </c>
      <c r="D121" s="290"/>
      <c r="E121" s="290"/>
      <c r="F121" s="291"/>
      <c r="G121" s="60">
        <f>G120*0.8</f>
        <v>44.460966542750931</v>
      </c>
      <c r="H121" s="17" t="s">
        <v>218</v>
      </c>
      <c r="I121" s="60">
        <v>460</v>
      </c>
      <c r="J121" s="18">
        <f>-I121*G121</f>
        <v>-20452.044609665427</v>
      </c>
    </row>
    <row r="122" spans="1:10">
      <c r="A122" s="117"/>
      <c r="B122" s="121"/>
      <c r="C122" s="135"/>
      <c r="D122" s="135"/>
      <c r="E122" s="135"/>
      <c r="F122" s="135"/>
      <c r="G122" s="60"/>
      <c r="H122" s="17"/>
      <c r="I122" s="17"/>
      <c r="J122" s="18"/>
    </row>
    <row r="123" spans="1:10">
      <c r="A123" s="117"/>
      <c r="B123" s="121"/>
      <c r="C123" s="135"/>
      <c r="D123" s="135"/>
      <c r="E123" s="135"/>
      <c r="F123" s="135"/>
      <c r="G123" s="60"/>
      <c r="H123" s="17"/>
      <c r="I123" s="17"/>
      <c r="J123" s="18"/>
    </row>
    <row r="124" spans="1:10">
      <c r="A124" s="117"/>
      <c r="B124" s="121"/>
      <c r="C124" s="135"/>
      <c r="D124" s="135"/>
      <c r="E124" s="135"/>
      <c r="F124" s="135"/>
      <c r="G124" s="60"/>
      <c r="H124" s="17"/>
      <c r="I124" s="17"/>
      <c r="J124" s="18"/>
    </row>
    <row r="125" spans="1:10" ht="38.25">
      <c r="A125" s="117" t="s">
        <v>305</v>
      </c>
      <c r="B125" s="121" t="s">
        <v>306</v>
      </c>
      <c r="C125" s="135"/>
      <c r="D125" s="135"/>
      <c r="E125" s="135"/>
      <c r="F125" s="135"/>
      <c r="G125" s="17"/>
      <c r="H125" s="17"/>
      <c r="I125" s="17"/>
      <c r="J125" s="35"/>
    </row>
    <row r="126" spans="1:10" hidden="1">
      <c r="A126" s="141"/>
      <c r="B126" s="121"/>
      <c r="C126" s="135">
        <v>2</v>
      </c>
      <c r="D126" s="135">
        <v>111</v>
      </c>
      <c r="E126" s="135">
        <v>0.5</v>
      </c>
      <c r="F126" s="135">
        <v>0.25</v>
      </c>
      <c r="G126" s="17">
        <f>F126*E126*D126*C126</f>
        <v>27.75</v>
      </c>
      <c r="H126" s="17" t="s">
        <v>307</v>
      </c>
      <c r="I126" s="17"/>
      <c r="J126" s="35"/>
    </row>
    <row r="127" spans="1:10">
      <c r="A127" s="141"/>
      <c r="B127" s="121"/>
      <c r="C127" s="135"/>
      <c r="D127" s="135"/>
      <c r="E127" s="135"/>
      <c r="F127" s="135"/>
      <c r="G127" s="60">
        <f>G126/10.76</f>
        <v>2.5789962825278812</v>
      </c>
      <c r="H127" s="17" t="s">
        <v>218</v>
      </c>
      <c r="I127" s="60">
        <v>5829</v>
      </c>
      <c r="J127" s="18">
        <f>I127*G127</f>
        <v>15032.96933085502</v>
      </c>
    </row>
    <row r="128" spans="1:10">
      <c r="A128" s="117">
        <v>3</v>
      </c>
      <c r="B128" s="127" t="s">
        <v>283</v>
      </c>
      <c r="C128" s="135"/>
      <c r="D128" s="135"/>
      <c r="E128" s="135"/>
      <c r="F128" s="135"/>
      <c r="G128" s="17"/>
      <c r="H128" s="17"/>
      <c r="I128" s="17"/>
      <c r="J128" s="35"/>
    </row>
    <row r="129" spans="1:10">
      <c r="A129" s="128" t="s">
        <v>284</v>
      </c>
      <c r="B129" s="129" t="s">
        <v>285</v>
      </c>
      <c r="C129" s="135"/>
      <c r="D129" s="135"/>
      <c r="E129" s="135"/>
      <c r="F129" s="135"/>
      <c r="G129" s="60">
        <f>[2]Sheet2!G7</f>
        <v>1.1089684014869889</v>
      </c>
      <c r="H129" s="110" t="s">
        <v>218</v>
      </c>
      <c r="I129" s="113">
        <v>813.85</v>
      </c>
      <c r="J129" s="18">
        <f>I129*G129</f>
        <v>902.53393355018602</v>
      </c>
    </row>
    <row r="130" spans="1:10">
      <c r="A130" s="142" t="s">
        <v>308</v>
      </c>
      <c r="B130" s="129" t="s">
        <v>289</v>
      </c>
      <c r="C130" s="120"/>
      <c r="D130" s="120"/>
      <c r="E130" s="110"/>
      <c r="F130" s="135"/>
      <c r="G130" s="111">
        <f>[2]Sheet2!H7</f>
        <v>2.2179368029739779</v>
      </c>
      <c r="H130" s="110" t="s">
        <v>218</v>
      </c>
      <c r="I130" s="113">
        <v>434.67</v>
      </c>
      <c r="J130" s="18">
        <f t="shared" ref="J130" si="10">I130*G130</f>
        <v>964.07059014869901</v>
      </c>
    </row>
    <row r="131" spans="1:10">
      <c r="A131" s="130"/>
      <c r="B131" s="129"/>
      <c r="C131" s="120"/>
      <c r="D131" s="120"/>
      <c r="E131" s="120"/>
      <c r="F131" s="120"/>
      <c r="G131" s="17"/>
      <c r="H131" s="267" t="s">
        <v>309</v>
      </c>
      <c r="I131" s="267"/>
      <c r="J131" s="113">
        <f>SUM(J114:J130)</f>
        <v>32978.578160020414</v>
      </c>
    </row>
    <row r="132" spans="1:10" s="134" customFormat="1" ht="22.5" customHeight="1">
      <c r="A132" s="143" t="s">
        <v>310</v>
      </c>
      <c r="B132" s="144"/>
      <c r="C132" s="144"/>
      <c r="D132" s="144"/>
      <c r="E132" s="144"/>
      <c r="F132" s="144"/>
      <c r="G132" s="145"/>
      <c r="H132" s="145"/>
      <c r="I132" s="145"/>
      <c r="J132" s="146"/>
    </row>
    <row r="133" spans="1:10" ht="107.25" customHeight="1">
      <c r="A133" s="147" t="s">
        <v>311</v>
      </c>
      <c r="B133" s="148" t="s">
        <v>312</v>
      </c>
      <c r="C133" s="110"/>
      <c r="D133" s="120"/>
      <c r="E133" s="120"/>
      <c r="F133" s="120"/>
      <c r="G133" s="111"/>
      <c r="H133" s="110"/>
      <c r="I133" s="111"/>
      <c r="J133" s="113"/>
    </row>
    <row r="134" spans="1:10" ht="47.25">
      <c r="A134" s="149"/>
      <c r="B134" s="150" t="s">
        <v>313</v>
      </c>
      <c r="C134" s="110"/>
      <c r="D134" s="120"/>
      <c r="E134" s="120"/>
      <c r="F134" s="120"/>
      <c r="G134" s="111">
        <v>21.38</v>
      </c>
      <c r="H134" s="110" t="s">
        <v>302</v>
      </c>
      <c r="I134" s="151">
        <v>202.34</v>
      </c>
      <c r="J134" s="113">
        <f>I134*G134</f>
        <v>4326.0291999999999</v>
      </c>
    </row>
    <row r="135" spans="1:10" ht="78.75">
      <c r="A135" s="149" t="s">
        <v>314</v>
      </c>
      <c r="B135" s="152" t="s">
        <v>315</v>
      </c>
      <c r="C135" s="110"/>
      <c r="D135" s="120"/>
      <c r="E135" s="120"/>
      <c r="F135" s="120"/>
      <c r="G135" s="111"/>
      <c r="H135" s="110"/>
      <c r="I135" s="151"/>
      <c r="J135" s="113"/>
    </row>
    <row r="136" spans="1:10" ht="15.75">
      <c r="A136" s="149"/>
      <c r="B136" s="150" t="s">
        <v>316</v>
      </c>
      <c r="C136" s="110"/>
      <c r="D136" s="120"/>
      <c r="E136" s="120"/>
      <c r="F136" s="120"/>
      <c r="G136" s="111">
        <f>G134</f>
        <v>21.38</v>
      </c>
      <c r="H136" s="110" t="s">
        <v>302</v>
      </c>
      <c r="I136" s="149">
        <v>40.61</v>
      </c>
      <c r="J136" s="113">
        <f>I136*G136</f>
        <v>868.2417999999999</v>
      </c>
    </row>
    <row r="137" spans="1:10" ht="126">
      <c r="A137" s="149" t="s">
        <v>317</v>
      </c>
      <c r="B137" s="150" t="s">
        <v>318</v>
      </c>
      <c r="C137" s="110"/>
      <c r="D137" s="120"/>
      <c r="E137" s="120"/>
      <c r="F137" s="120"/>
      <c r="G137" s="111"/>
      <c r="H137" s="110"/>
      <c r="I137" s="111"/>
      <c r="J137" s="113"/>
    </row>
    <row r="138" spans="1:10" ht="18" customHeight="1">
      <c r="A138" s="153"/>
      <c r="B138" s="150" t="str">
        <f>B136</f>
        <v>Qnty same as item No.2</v>
      </c>
      <c r="C138" s="110"/>
      <c r="D138" s="120"/>
      <c r="E138" s="120"/>
      <c r="F138" s="120"/>
      <c r="G138" s="111">
        <f>G136</f>
        <v>21.38</v>
      </c>
      <c r="H138" s="110" t="s">
        <v>302</v>
      </c>
      <c r="I138" s="111">
        <v>74.23</v>
      </c>
      <c r="J138" s="113">
        <f>I138*G138</f>
        <v>1587.0373999999999</v>
      </c>
    </row>
    <row r="139" spans="1:10" ht="90">
      <c r="A139" s="140" t="s">
        <v>319</v>
      </c>
      <c r="B139" s="154" t="s">
        <v>320</v>
      </c>
      <c r="C139" s="110">
        <v>3</v>
      </c>
      <c r="D139" s="120"/>
      <c r="E139" s="120"/>
      <c r="F139" s="120"/>
      <c r="G139" s="111"/>
      <c r="H139" s="140" t="s">
        <v>46</v>
      </c>
      <c r="I139" s="140">
        <v>1041.83</v>
      </c>
      <c r="J139" s="113">
        <f t="shared" ref="J139:J142" si="11">I139*C139</f>
        <v>3125.49</v>
      </c>
    </row>
    <row r="140" spans="1:10" ht="75">
      <c r="A140" s="140" t="s">
        <v>321</v>
      </c>
      <c r="B140" s="155" t="s">
        <v>322</v>
      </c>
      <c r="C140" s="110">
        <v>4</v>
      </c>
      <c r="D140" s="120"/>
      <c r="E140" s="120"/>
      <c r="F140" s="120"/>
      <c r="G140" s="111"/>
      <c r="H140" s="140" t="s">
        <v>46</v>
      </c>
      <c r="I140" s="140">
        <v>1262.8</v>
      </c>
      <c r="J140" s="113">
        <f t="shared" si="11"/>
        <v>5051.2</v>
      </c>
    </row>
    <row r="141" spans="1:10" ht="75">
      <c r="A141" s="140" t="s">
        <v>323</v>
      </c>
      <c r="B141" s="154" t="s">
        <v>324</v>
      </c>
      <c r="C141" s="110">
        <v>8</v>
      </c>
      <c r="D141" s="120"/>
      <c r="E141" s="120"/>
      <c r="F141" s="120"/>
      <c r="G141" s="111"/>
      <c r="H141" s="110" t="s">
        <v>46</v>
      </c>
      <c r="I141" s="111">
        <v>220</v>
      </c>
      <c r="J141" s="113">
        <f t="shared" si="11"/>
        <v>1760</v>
      </c>
    </row>
    <row r="142" spans="1:10" ht="45">
      <c r="A142" s="140" t="s">
        <v>325</v>
      </c>
      <c r="B142" s="154" t="s">
        <v>326</v>
      </c>
      <c r="C142" s="110">
        <v>150</v>
      </c>
      <c r="D142" s="120"/>
      <c r="E142" s="120"/>
      <c r="F142" s="120"/>
      <c r="G142" s="111"/>
      <c r="H142" s="156" t="s">
        <v>46</v>
      </c>
      <c r="I142" s="157">
        <v>13.2</v>
      </c>
      <c r="J142" s="113">
        <f t="shared" si="11"/>
        <v>1980</v>
      </c>
    </row>
    <row r="143" spans="1:10" ht="120">
      <c r="A143" s="140" t="s">
        <v>327</v>
      </c>
      <c r="B143" s="154" t="s">
        <v>328</v>
      </c>
      <c r="C143" s="110">
        <v>15</v>
      </c>
      <c r="D143" s="120"/>
      <c r="E143" s="120"/>
      <c r="F143" s="120"/>
      <c r="G143" s="111"/>
      <c r="H143" s="140" t="s">
        <v>46</v>
      </c>
      <c r="I143" s="140">
        <v>138.91</v>
      </c>
      <c r="J143" s="113">
        <f>I143*C143</f>
        <v>2083.65</v>
      </c>
    </row>
    <row r="144" spans="1:10" ht="90">
      <c r="A144" s="140" t="s">
        <v>329</v>
      </c>
      <c r="B144" s="154" t="s">
        <v>330</v>
      </c>
      <c r="C144" s="110">
        <v>10</v>
      </c>
      <c r="D144" s="110"/>
      <c r="E144" s="110"/>
      <c r="F144" s="110"/>
      <c r="G144" s="111"/>
      <c r="H144" s="140" t="s">
        <v>46</v>
      </c>
      <c r="I144" s="140">
        <v>108.24</v>
      </c>
      <c r="J144" s="113">
        <f>I144*C144</f>
        <v>1082.3999999999999</v>
      </c>
    </row>
    <row r="145" spans="1:16" ht="22.5" customHeight="1">
      <c r="A145" s="17"/>
      <c r="B145" s="158"/>
      <c r="C145" s="120"/>
      <c r="D145" s="120"/>
      <c r="E145" s="120"/>
      <c r="F145" s="120"/>
      <c r="G145" s="111"/>
      <c r="H145" s="292" t="s">
        <v>309</v>
      </c>
      <c r="I145" s="293"/>
      <c r="J145" s="113">
        <f>SUM(J133:J144)</f>
        <v>21864.048400000003</v>
      </c>
    </row>
    <row r="146" spans="1:16">
      <c r="A146" s="17"/>
      <c r="B146" s="294" t="s">
        <v>331</v>
      </c>
      <c r="C146" s="295"/>
      <c r="D146" s="295"/>
      <c r="E146" s="295"/>
      <c r="F146" s="295"/>
      <c r="G146" s="295"/>
      <c r="H146" s="295"/>
      <c r="I146" s="296"/>
      <c r="J146" s="18">
        <f>J5+J107+J131+J145</f>
        <v>537652.8535585131</v>
      </c>
    </row>
    <row r="147" spans="1:16" ht="74.25" customHeight="1">
      <c r="A147" s="159" t="s">
        <v>332</v>
      </c>
      <c r="B147" s="160" t="s">
        <v>333</v>
      </c>
      <c r="C147" s="161"/>
      <c r="D147" s="161"/>
      <c r="E147" s="161"/>
      <c r="F147" s="161"/>
      <c r="G147" s="35">
        <v>0.1</v>
      </c>
      <c r="H147" s="35" t="s">
        <v>23</v>
      </c>
      <c r="I147" s="35">
        <v>61848.24</v>
      </c>
      <c r="J147" s="18">
        <f>-I147*G147</f>
        <v>-6184.8240000000005</v>
      </c>
    </row>
    <row r="148" spans="1:16" ht="15.75">
      <c r="A148" s="159"/>
      <c r="B148" s="160"/>
      <c r="C148" s="161"/>
      <c r="D148" s="161"/>
      <c r="E148" s="161"/>
      <c r="F148" s="161"/>
      <c r="G148" s="297" t="s">
        <v>334</v>
      </c>
      <c r="H148" s="297"/>
      <c r="I148" s="298"/>
      <c r="J148" s="162">
        <f>SUM(J146:J147)</f>
        <v>531468.02955851308</v>
      </c>
    </row>
    <row r="150" spans="1:16" ht="15" customHeight="1">
      <c r="A150" s="256" t="s">
        <v>30</v>
      </c>
      <c r="B150" s="256"/>
      <c r="C150" s="256"/>
      <c r="D150" s="256"/>
      <c r="E150" s="256"/>
      <c r="F150" s="256"/>
      <c r="G150" s="256"/>
      <c r="H150" s="256"/>
      <c r="I150" s="256"/>
      <c r="J150" s="256"/>
      <c r="K150" s="163"/>
      <c r="L150" s="163"/>
      <c r="M150" s="163"/>
      <c r="N150" s="163"/>
      <c r="O150" s="163"/>
      <c r="P150" s="163"/>
    </row>
    <row r="151" spans="1:16">
      <c r="A151" s="256"/>
      <c r="B151" s="256"/>
      <c r="C151" s="256"/>
      <c r="D151" s="256"/>
      <c r="E151" s="256"/>
      <c r="F151" s="256"/>
      <c r="G151" s="256"/>
      <c r="H151" s="256"/>
      <c r="I151" s="256"/>
      <c r="J151" s="256"/>
      <c r="K151" s="163"/>
      <c r="L151" s="163"/>
      <c r="M151" s="163"/>
      <c r="N151" s="163"/>
      <c r="O151" s="163"/>
      <c r="P151" s="163"/>
    </row>
    <row r="152" spans="1:16">
      <c r="A152" s="256"/>
      <c r="B152" s="256"/>
      <c r="C152" s="256"/>
      <c r="D152" s="256"/>
      <c r="E152" s="256"/>
      <c r="F152" s="256"/>
      <c r="G152" s="256"/>
      <c r="H152" s="256"/>
      <c r="I152" s="256"/>
      <c r="J152" s="256"/>
      <c r="K152" s="163"/>
      <c r="L152" s="163"/>
      <c r="M152" s="163"/>
      <c r="N152" s="163"/>
      <c r="O152" s="163"/>
      <c r="P152" s="163"/>
    </row>
    <row r="153" spans="1:16">
      <c r="A153" s="256"/>
      <c r="B153" s="256"/>
      <c r="C153" s="256"/>
      <c r="D153" s="256"/>
      <c r="E153" s="256"/>
      <c r="F153" s="256"/>
      <c r="G153" s="256"/>
      <c r="H153" s="256"/>
      <c r="I153" s="256"/>
      <c r="J153" s="256"/>
      <c r="K153" s="163"/>
      <c r="L153" s="163"/>
      <c r="M153" s="163"/>
      <c r="N153" s="163"/>
      <c r="O153" s="163"/>
      <c r="P153" s="163"/>
    </row>
  </sheetData>
  <mergeCells count="40">
    <mergeCell ref="A37:A43"/>
    <mergeCell ref="D39:E39"/>
    <mergeCell ref="D41:E41"/>
    <mergeCell ref="A1:J1"/>
    <mergeCell ref="A2:J2"/>
    <mergeCell ref="A3:A4"/>
    <mergeCell ref="B3:B4"/>
    <mergeCell ref="C3:F3"/>
    <mergeCell ref="G3:G4"/>
    <mergeCell ref="H3:H4"/>
    <mergeCell ref="I3:I4"/>
    <mergeCell ref="J3:J4"/>
    <mergeCell ref="A6:J6"/>
    <mergeCell ref="A13:A18"/>
    <mergeCell ref="A19:A24"/>
    <mergeCell ref="A25:A30"/>
    <mergeCell ref="A31:A36"/>
    <mergeCell ref="G107:I107"/>
    <mergeCell ref="A44:A46"/>
    <mergeCell ref="A48:A52"/>
    <mergeCell ref="A53:A57"/>
    <mergeCell ref="A59:A63"/>
    <mergeCell ref="D61:E61"/>
    <mergeCell ref="A65:A71"/>
    <mergeCell ref="C66:F66"/>
    <mergeCell ref="C67:F67"/>
    <mergeCell ref="C68:F68"/>
    <mergeCell ref="C70:F70"/>
    <mergeCell ref="A72:A79"/>
    <mergeCell ref="A81:A82"/>
    <mergeCell ref="A84:A86"/>
    <mergeCell ref="A92:A94"/>
    <mergeCell ref="A95:A96"/>
    <mergeCell ref="A150:J153"/>
    <mergeCell ref="A108:B108"/>
    <mergeCell ref="C121:F121"/>
    <mergeCell ref="H131:I131"/>
    <mergeCell ref="H145:I145"/>
    <mergeCell ref="B146:I146"/>
    <mergeCell ref="G148:I148"/>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24"/>
  <sheetViews>
    <sheetView topLeftCell="A13" workbookViewId="0">
      <selection activeCell="I19" sqref="I19"/>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37.5" customHeight="1">
      <c r="A3" s="255" t="s">
        <v>408</v>
      </c>
      <c r="B3" s="255"/>
      <c r="C3" s="255"/>
      <c r="D3" s="255"/>
      <c r="E3" s="255"/>
      <c r="F3" s="255"/>
      <c r="G3" s="255"/>
      <c r="H3" s="255"/>
      <c r="I3" s="255"/>
      <c r="J3" s="2"/>
    </row>
    <row r="4" spans="1:10">
      <c r="A4" s="3" t="s">
        <v>3</v>
      </c>
      <c r="B4" s="3" t="s">
        <v>4</v>
      </c>
      <c r="C4" s="3">
        <v>3</v>
      </c>
      <c r="D4" s="3">
        <v>1</v>
      </c>
      <c r="E4" s="3">
        <v>2</v>
      </c>
      <c r="F4" s="3" t="s">
        <v>5</v>
      </c>
      <c r="G4" s="3" t="s">
        <v>6</v>
      </c>
      <c r="H4" s="3" t="s">
        <v>7</v>
      </c>
      <c r="I4" s="3" t="s">
        <v>8</v>
      </c>
    </row>
    <row r="5" spans="1:10" ht="21">
      <c r="A5" s="4">
        <v>1</v>
      </c>
      <c r="B5" s="37" t="s">
        <v>45</v>
      </c>
      <c r="C5" s="4"/>
      <c r="D5" s="4">
        <v>4</v>
      </c>
      <c r="E5" s="4"/>
      <c r="F5" s="4">
        <v>3</v>
      </c>
      <c r="G5" s="4" t="s">
        <v>46</v>
      </c>
      <c r="H5" s="4">
        <v>261.12</v>
      </c>
      <c r="I5" s="7">
        <f>H5*F5</f>
        <v>783.36</v>
      </c>
    </row>
    <row r="6" spans="1:10" ht="49.5" customHeight="1">
      <c r="A6" s="92" t="s">
        <v>47</v>
      </c>
      <c r="B6" s="93" t="s">
        <v>342</v>
      </c>
      <c r="C6" s="40"/>
      <c r="D6" s="40"/>
      <c r="E6" s="40"/>
      <c r="F6" s="4">
        <v>11.8</v>
      </c>
      <c r="G6" s="6" t="s">
        <v>11</v>
      </c>
      <c r="H6" s="4">
        <v>688.52</v>
      </c>
      <c r="I6" s="7">
        <f t="shared" ref="I6:I18" si="0">H6*F6</f>
        <v>8124.5360000000001</v>
      </c>
    </row>
    <row r="7" spans="1:10" ht="114.75">
      <c r="A7" s="4" t="s">
        <v>164</v>
      </c>
      <c r="B7" s="5" t="s">
        <v>10</v>
      </c>
      <c r="C7" s="9">
        <v>32</v>
      </c>
      <c r="D7" s="6" t="s">
        <v>11</v>
      </c>
      <c r="E7" s="6">
        <v>120.53</v>
      </c>
      <c r="F7" s="4">
        <v>78.47</v>
      </c>
      <c r="G7" s="6" t="s">
        <v>11</v>
      </c>
      <c r="H7" s="4">
        <v>120.53</v>
      </c>
      <c r="I7" s="7">
        <f t="shared" si="0"/>
        <v>9457.9891000000007</v>
      </c>
    </row>
    <row r="8" spans="1:10" ht="89.25">
      <c r="A8" s="4" t="s">
        <v>165</v>
      </c>
      <c r="B8" s="8" t="s">
        <v>13</v>
      </c>
      <c r="C8" s="9">
        <v>7.51</v>
      </c>
      <c r="D8" s="9">
        <v>1.21</v>
      </c>
      <c r="E8" s="9">
        <v>1.95</v>
      </c>
      <c r="F8" s="4">
        <v>9.9600000000000009</v>
      </c>
      <c r="G8" s="6" t="s">
        <v>14</v>
      </c>
      <c r="H8" s="6">
        <v>223.35</v>
      </c>
      <c r="I8" s="7">
        <f t="shared" si="0"/>
        <v>2224.5660000000003</v>
      </c>
    </row>
    <row r="9" spans="1:10" ht="75.75" customHeight="1">
      <c r="A9" s="4" t="s">
        <v>166</v>
      </c>
      <c r="B9" s="5" t="s">
        <v>16</v>
      </c>
      <c r="C9" s="9">
        <v>4.93</v>
      </c>
      <c r="D9" s="6" t="s">
        <v>14</v>
      </c>
      <c r="E9" s="6">
        <v>1149.1199999999999</v>
      </c>
      <c r="F9" s="4">
        <v>10.33</v>
      </c>
      <c r="G9" s="6" t="s">
        <v>14</v>
      </c>
      <c r="H9" s="6">
        <v>1149.1199999999999</v>
      </c>
      <c r="I9" s="7">
        <f t="shared" si="0"/>
        <v>11870.409599999999</v>
      </c>
    </row>
    <row r="10" spans="1:10" ht="75" customHeight="1">
      <c r="A10" s="4" t="s">
        <v>340</v>
      </c>
      <c r="B10" s="8" t="s">
        <v>56</v>
      </c>
      <c r="C10" s="9">
        <v>13.23</v>
      </c>
      <c r="D10" s="9" t="s">
        <v>34</v>
      </c>
      <c r="E10" s="9">
        <v>5829</v>
      </c>
      <c r="F10" s="4">
        <v>32.21</v>
      </c>
      <c r="G10" s="6" t="s">
        <v>14</v>
      </c>
      <c r="H10" s="6">
        <v>5829</v>
      </c>
      <c r="I10" s="7">
        <f>H10*F10</f>
        <v>187752.09</v>
      </c>
    </row>
    <row r="11" spans="1:10" ht="63.75" customHeight="1">
      <c r="A11" s="24" t="s">
        <v>337</v>
      </c>
      <c r="B11" s="5" t="s">
        <v>20</v>
      </c>
      <c r="C11" s="9">
        <v>6.01</v>
      </c>
      <c r="D11" s="6" t="s">
        <v>14</v>
      </c>
      <c r="E11" s="6">
        <v>5489.86</v>
      </c>
      <c r="F11" s="4">
        <v>15.34</v>
      </c>
      <c r="G11" s="6" t="s">
        <v>14</v>
      </c>
      <c r="H11" s="6">
        <v>5489.86</v>
      </c>
      <c r="I11" s="7">
        <f>H11*F11</f>
        <v>84214.452399999995</v>
      </c>
    </row>
    <row r="12" spans="1:10" ht="78" customHeight="1">
      <c r="A12" s="4" t="s">
        <v>40</v>
      </c>
      <c r="B12" s="5" t="s">
        <v>59</v>
      </c>
      <c r="C12" s="9">
        <v>1.87</v>
      </c>
      <c r="D12" s="6" t="s">
        <v>23</v>
      </c>
      <c r="E12" s="6">
        <v>65841.84</v>
      </c>
      <c r="F12" s="52">
        <v>4.1980000000000004</v>
      </c>
      <c r="G12" s="53" t="s">
        <v>23</v>
      </c>
      <c r="H12" s="53">
        <v>65841.84</v>
      </c>
      <c r="I12" s="7">
        <f t="shared" si="0"/>
        <v>276404.04431999999</v>
      </c>
    </row>
    <row r="13" spans="1:10" ht="18.75">
      <c r="A13" s="4">
        <v>8</v>
      </c>
      <c r="B13" s="16" t="s">
        <v>24</v>
      </c>
      <c r="C13" s="9"/>
      <c r="D13" s="9"/>
      <c r="E13" s="9"/>
      <c r="F13" s="4"/>
      <c r="G13" s="6"/>
      <c r="H13" s="6"/>
      <c r="I13" s="7">
        <f t="shared" si="0"/>
        <v>0</v>
      </c>
    </row>
    <row r="14" spans="1:10" ht="15.75">
      <c r="A14" s="4">
        <v>9</v>
      </c>
      <c r="B14" s="5" t="s">
        <v>41</v>
      </c>
      <c r="C14" s="9">
        <v>7.51</v>
      </c>
      <c r="D14" s="9">
        <v>1.21</v>
      </c>
      <c r="E14" s="9">
        <v>1.95</v>
      </c>
      <c r="F14" s="4">
        <v>9.9600000000000009</v>
      </c>
      <c r="G14" s="6" t="s">
        <v>14</v>
      </c>
      <c r="H14" s="6">
        <v>403.07</v>
      </c>
      <c r="I14" s="7">
        <f t="shared" si="0"/>
        <v>4014.5772000000002</v>
      </c>
    </row>
    <row r="15" spans="1:10" ht="15.75">
      <c r="A15" s="4">
        <v>11</v>
      </c>
      <c r="B15" s="5" t="s">
        <v>114</v>
      </c>
      <c r="C15" s="9">
        <v>19.899999999999999</v>
      </c>
      <c r="D15" s="9">
        <v>10.51</v>
      </c>
      <c r="E15" s="9">
        <v>5.97</v>
      </c>
      <c r="F15" s="4">
        <v>20.45</v>
      </c>
      <c r="G15" s="6" t="s">
        <v>14</v>
      </c>
      <c r="H15" s="6">
        <v>907.31</v>
      </c>
      <c r="I15" s="7">
        <f t="shared" si="0"/>
        <v>18554.4895</v>
      </c>
    </row>
    <row r="16" spans="1:10" ht="15.75">
      <c r="A16" s="4">
        <v>12</v>
      </c>
      <c r="B16" s="5" t="s">
        <v>61</v>
      </c>
      <c r="C16" s="9">
        <v>26.18</v>
      </c>
      <c r="D16" s="6" t="s">
        <v>14</v>
      </c>
      <c r="E16" s="6">
        <v>482.26</v>
      </c>
      <c r="F16" s="9">
        <v>40.89</v>
      </c>
      <c r="G16" s="6" t="s">
        <v>14</v>
      </c>
      <c r="H16" s="6">
        <v>541.66999999999996</v>
      </c>
      <c r="I16" s="7">
        <f>H16*F16</f>
        <v>22148.886299999998</v>
      </c>
    </row>
    <row r="17" spans="1:9" ht="15.75">
      <c r="A17" s="4">
        <v>12</v>
      </c>
      <c r="B17" s="5" t="s">
        <v>62</v>
      </c>
      <c r="C17" s="9">
        <v>116.318</v>
      </c>
      <c r="D17" s="6" t="s">
        <v>14</v>
      </c>
      <c r="E17" s="6">
        <v>756.83</v>
      </c>
      <c r="F17" s="9">
        <v>10.33</v>
      </c>
      <c r="G17" s="6" t="s">
        <v>14</v>
      </c>
      <c r="H17" s="6">
        <v>863.24</v>
      </c>
      <c r="I17" s="7">
        <f t="shared" si="0"/>
        <v>8917.2692000000006</v>
      </c>
    </row>
    <row r="18" spans="1:9" ht="15.75">
      <c r="A18" s="4">
        <v>14</v>
      </c>
      <c r="B18" s="5" t="s">
        <v>28</v>
      </c>
      <c r="C18" s="9">
        <v>202.64</v>
      </c>
      <c r="D18" s="6" t="s">
        <v>14</v>
      </c>
      <c r="E18" s="6">
        <v>167.71</v>
      </c>
      <c r="F18" s="9">
        <v>78.472999999999999</v>
      </c>
      <c r="G18" s="6" t="s">
        <v>14</v>
      </c>
      <c r="H18" s="6">
        <v>177.16</v>
      </c>
      <c r="I18" s="7">
        <f t="shared" si="0"/>
        <v>13902.276679999999</v>
      </c>
    </row>
    <row r="19" spans="1:9">
      <c r="A19" s="135"/>
      <c r="B19" s="35"/>
      <c r="C19" s="35"/>
      <c r="D19" s="35"/>
      <c r="E19" s="35"/>
      <c r="F19" s="35"/>
      <c r="G19" s="35"/>
      <c r="H19" s="35"/>
      <c r="I19" s="18">
        <f>SUM(I5:I18)</f>
        <v>648368.94630000007</v>
      </c>
    </row>
    <row r="20" spans="1:9">
      <c r="A20" s="19"/>
      <c r="B20" s="20"/>
      <c r="C20" s="20"/>
      <c r="D20" s="20"/>
      <c r="E20" s="20"/>
      <c r="F20" s="20"/>
      <c r="G20" s="20"/>
      <c r="H20" s="20"/>
      <c r="I20" s="21"/>
    </row>
    <row r="21" spans="1:9">
      <c r="A21" s="19"/>
      <c r="B21" s="20"/>
      <c r="C21" s="20"/>
      <c r="D21" s="20"/>
      <c r="E21" s="20"/>
      <c r="F21" s="20"/>
      <c r="G21" s="20"/>
      <c r="H21" s="20"/>
      <c r="I21" s="21"/>
    </row>
    <row r="22" spans="1:9" ht="15" customHeight="1">
      <c r="B22" s="256" t="s">
        <v>30</v>
      </c>
      <c r="C22" s="256"/>
      <c r="D22" s="256"/>
      <c r="E22" s="256"/>
      <c r="F22" s="256"/>
      <c r="G22" s="256"/>
      <c r="H22" s="256"/>
      <c r="I22" s="256"/>
    </row>
    <row r="23" spans="1:9">
      <c r="B23" s="256"/>
      <c r="C23" s="256"/>
      <c r="D23" s="256"/>
      <c r="E23" s="256"/>
      <c r="F23" s="256"/>
      <c r="G23" s="256"/>
      <c r="H23" s="256"/>
      <c r="I23" s="256"/>
    </row>
    <row r="24" spans="1:9">
      <c r="B24" s="256"/>
      <c r="C24" s="256"/>
      <c r="D24" s="256"/>
      <c r="E24" s="256"/>
      <c r="F24" s="256"/>
      <c r="G24" s="256"/>
      <c r="H24" s="256"/>
      <c r="I24" s="256"/>
    </row>
  </sheetData>
  <mergeCells count="4">
    <mergeCell ref="A1:I1"/>
    <mergeCell ref="A2:I2"/>
    <mergeCell ref="A3:I3"/>
    <mergeCell ref="B22:I24"/>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J15"/>
  <sheetViews>
    <sheetView workbookViewId="0">
      <selection activeCell="I10" sqref="I10"/>
    </sheetView>
  </sheetViews>
  <sheetFormatPr defaultRowHeight="15"/>
  <cols>
    <col min="1" max="1" width="8.7109375" customWidth="1"/>
    <col min="2" max="2" width="44.140625" customWidth="1"/>
    <col min="3" max="5" width="10.28515625" hidden="1" customWidth="1"/>
    <col min="6" max="6" width="10.28515625" customWidth="1"/>
    <col min="7" max="7" width="11.5703125" customWidth="1"/>
    <col min="8" max="8" width="11.5703125" style="58"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36" customHeight="1">
      <c r="A3" s="255" t="s">
        <v>417</v>
      </c>
      <c r="B3" s="255"/>
      <c r="C3" s="255"/>
      <c r="D3" s="255"/>
      <c r="E3" s="255"/>
      <c r="F3" s="255"/>
      <c r="G3" s="255"/>
      <c r="H3" s="255"/>
      <c r="I3" s="255"/>
      <c r="J3" s="2"/>
    </row>
    <row r="4" spans="1:10">
      <c r="A4" s="3" t="s">
        <v>3</v>
      </c>
      <c r="B4" s="3" t="s">
        <v>4</v>
      </c>
      <c r="C4" s="3">
        <v>3</v>
      </c>
      <c r="D4" s="3">
        <v>1</v>
      </c>
      <c r="E4" s="3">
        <v>2</v>
      </c>
      <c r="F4" s="3" t="s">
        <v>5</v>
      </c>
      <c r="G4" s="3" t="s">
        <v>6</v>
      </c>
      <c r="H4" s="45" t="s">
        <v>7</v>
      </c>
      <c r="I4" s="3" t="s">
        <v>8</v>
      </c>
    </row>
    <row r="5" spans="1:10" ht="21">
      <c r="A5" s="4">
        <v>1</v>
      </c>
      <c r="B5" s="37" t="s">
        <v>45</v>
      </c>
      <c r="C5" s="4">
        <v>1</v>
      </c>
      <c r="D5" s="4" t="s">
        <v>46</v>
      </c>
      <c r="E5" s="4">
        <v>243.53</v>
      </c>
      <c r="F5" s="38">
        <v>60</v>
      </c>
      <c r="G5" s="59" t="s">
        <v>46</v>
      </c>
      <c r="H5" s="17">
        <v>261.12</v>
      </c>
      <c r="I5" s="7">
        <f>H5*F5</f>
        <v>15667.2</v>
      </c>
    </row>
    <row r="6" spans="1:10" ht="76.5" customHeight="1">
      <c r="A6" s="4" t="s">
        <v>100</v>
      </c>
      <c r="B6" s="5" t="s">
        <v>18</v>
      </c>
      <c r="C6" s="9"/>
      <c r="D6" s="9"/>
      <c r="E6" s="9"/>
      <c r="F6" s="4">
        <v>59.51</v>
      </c>
      <c r="G6" s="6" t="s">
        <v>14</v>
      </c>
      <c r="H6" s="6">
        <v>5829</v>
      </c>
      <c r="I6" s="7">
        <f t="shared" ref="I6:I9" si="0">H6*F6</f>
        <v>346883.79</v>
      </c>
    </row>
    <row r="7" spans="1:10" ht="18.75">
      <c r="A7" s="4">
        <v>3</v>
      </c>
      <c r="B7" s="16" t="s">
        <v>24</v>
      </c>
      <c r="C7" s="9"/>
      <c r="D7" s="9"/>
      <c r="E7" s="9"/>
      <c r="F7" s="4"/>
      <c r="G7" s="6"/>
      <c r="H7" s="6"/>
      <c r="I7" s="7">
        <f t="shared" si="0"/>
        <v>0</v>
      </c>
    </row>
    <row r="8" spans="1:10" ht="15.75">
      <c r="A8" s="4">
        <v>4</v>
      </c>
      <c r="B8" s="5" t="s">
        <v>60</v>
      </c>
      <c r="C8" s="9">
        <v>7.51</v>
      </c>
      <c r="D8" s="9">
        <v>1.21</v>
      </c>
      <c r="E8" s="9">
        <v>1.95</v>
      </c>
      <c r="F8" s="4">
        <v>25.59</v>
      </c>
      <c r="G8" s="6" t="s">
        <v>14</v>
      </c>
      <c r="H8" s="6">
        <v>907.31</v>
      </c>
      <c r="I8" s="7">
        <f t="shared" si="0"/>
        <v>23218.062899999997</v>
      </c>
    </row>
    <row r="9" spans="1:10" ht="18.75" customHeight="1">
      <c r="A9" s="4">
        <v>5</v>
      </c>
      <c r="B9" s="5" t="s">
        <v>61</v>
      </c>
      <c r="C9" s="9">
        <v>12.36</v>
      </c>
      <c r="D9" s="9">
        <v>9.26</v>
      </c>
      <c r="E9" s="9">
        <v>4.74</v>
      </c>
      <c r="F9" s="4">
        <v>51.18</v>
      </c>
      <c r="G9" s="6" t="s">
        <v>14</v>
      </c>
      <c r="H9" s="6">
        <v>541.66999999999996</v>
      </c>
      <c r="I9" s="7">
        <f t="shared" si="0"/>
        <v>27722.670599999998</v>
      </c>
    </row>
    <row r="10" spans="1:10">
      <c r="A10" s="17"/>
      <c r="B10" s="257" t="s">
        <v>74</v>
      </c>
      <c r="C10" s="258"/>
      <c r="D10" s="258"/>
      <c r="E10" s="258"/>
      <c r="F10" s="258"/>
      <c r="G10" s="258"/>
      <c r="H10" s="259"/>
      <c r="I10" s="18">
        <f>SUM(I5:I9)</f>
        <v>413491.72350000002</v>
      </c>
    </row>
    <row r="11" spans="1:10">
      <c r="A11" s="19"/>
      <c r="B11" s="20"/>
      <c r="C11" s="20"/>
      <c r="D11" s="20"/>
      <c r="E11" s="20"/>
      <c r="F11" s="20"/>
      <c r="G11" s="20"/>
      <c r="H11" s="20"/>
      <c r="I11" s="21"/>
    </row>
    <row r="12" spans="1:10" ht="15" customHeight="1">
      <c r="B12" s="256" t="s">
        <v>30</v>
      </c>
      <c r="C12" s="256"/>
      <c r="D12" s="256"/>
      <c r="E12" s="256"/>
      <c r="F12" s="256"/>
      <c r="G12" s="256"/>
      <c r="H12" s="256"/>
      <c r="I12" s="256"/>
    </row>
    <row r="13" spans="1:10">
      <c r="B13" s="256"/>
      <c r="C13" s="256"/>
      <c r="D13" s="256"/>
      <c r="E13" s="256"/>
      <c r="F13" s="256"/>
      <c r="G13" s="256"/>
      <c r="H13" s="256"/>
      <c r="I13" s="256"/>
    </row>
    <row r="14" spans="1:10">
      <c r="B14" s="256"/>
      <c r="C14" s="256"/>
      <c r="D14" s="256"/>
      <c r="E14" s="256"/>
      <c r="F14" s="256"/>
      <c r="G14" s="256"/>
      <c r="H14" s="256"/>
      <c r="I14" s="256"/>
    </row>
    <row r="15" spans="1:10">
      <c r="B15" s="256"/>
      <c r="C15" s="256"/>
      <c r="D15" s="256"/>
      <c r="E15" s="256"/>
      <c r="F15" s="256"/>
      <c r="G15" s="256"/>
      <c r="H15" s="256"/>
      <c r="I15" s="256"/>
    </row>
  </sheetData>
  <mergeCells count="5">
    <mergeCell ref="A1:I1"/>
    <mergeCell ref="A2:I2"/>
    <mergeCell ref="A3:I3"/>
    <mergeCell ref="B10:H10"/>
    <mergeCell ref="B12:I15"/>
  </mergeCells>
  <pageMargins left="0.7" right="0.7" top="0.75" bottom="0.75" header="0.3" footer="0.3"/>
</worksheet>
</file>

<file path=xl/worksheets/sheet21.xml><?xml version="1.0" encoding="utf-8"?>
<worksheet xmlns="http://schemas.openxmlformats.org/spreadsheetml/2006/main" xmlns:r="http://schemas.openxmlformats.org/officeDocument/2006/relationships">
  <sheetPr>
    <tabColor theme="0"/>
  </sheetPr>
  <dimension ref="A1:F22"/>
  <sheetViews>
    <sheetView topLeftCell="A13" workbookViewId="0">
      <selection activeCell="C23" sqref="C23"/>
    </sheetView>
  </sheetViews>
  <sheetFormatPr defaultRowHeight="15"/>
  <cols>
    <col min="1" max="1" width="8.7109375" customWidth="1"/>
    <col min="2" max="2" width="44.140625" customWidth="1"/>
    <col min="3" max="3" width="10.28515625" customWidth="1"/>
    <col min="4" max="5" width="11.5703125" customWidth="1"/>
    <col min="6" max="6" width="12.140625" style="51" customWidth="1"/>
  </cols>
  <sheetData>
    <row r="1" spans="1:6" ht="18.75">
      <c r="A1" s="251" t="s">
        <v>0</v>
      </c>
      <c r="B1" s="252"/>
      <c r="C1" s="252"/>
      <c r="D1" s="252"/>
      <c r="E1" s="252"/>
      <c r="F1" s="252"/>
    </row>
    <row r="2" spans="1:6" ht="18.75">
      <c r="A2" s="253" t="s">
        <v>1</v>
      </c>
      <c r="B2" s="254"/>
      <c r="C2" s="254"/>
      <c r="D2" s="254"/>
      <c r="E2" s="254"/>
      <c r="F2" s="254"/>
    </row>
    <row r="3" spans="1:6" ht="36" customHeight="1">
      <c r="A3" s="255" t="s">
        <v>488</v>
      </c>
      <c r="B3" s="255"/>
      <c r="C3" s="255"/>
      <c r="D3" s="255"/>
      <c r="E3" s="255"/>
      <c r="F3" s="255"/>
    </row>
    <row r="4" spans="1:6">
      <c r="A4" s="3" t="s">
        <v>3</v>
      </c>
      <c r="B4" s="3" t="s">
        <v>4</v>
      </c>
      <c r="C4" s="3" t="s">
        <v>44</v>
      </c>
      <c r="D4" s="3" t="s">
        <v>6</v>
      </c>
      <c r="E4" s="3" t="s">
        <v>7</v>
      </c>
      <c r="F4" s="45" t="s">
        <v>8</v>
      </c>
    </row>
    <row r="5" spans="1:6" ht="21">
      <c r="A5" s="4">
        <v>1</v>
      </c>
      <c r="B5" s="37" t="s">
        <v>45</v>
      </c>
      <c r="C5" s="4">
        <v>6</v>
      </c>
      <c r="D5" s="4" t="s">
        <v>46</v>
      </c>
      <c r="E5" s="4">
        <v>261.12</v>
      </c>
      <c r="F5" s="4">
        <f>C5*E5</f>
        <v>1566.72</v>
      </c>
    </row>
    <row r="6" spans="1:6" ht="87.75" customHeight="1">
      <c r="A6" s="4" t="s">
        <v>86</v>
      </c>
      <c r="B6" s="5" t="s">
        <v>10</v>
      </c>
      <c r="C6" s="9">
        <v>85.93</v>
      </c>
      <c r="D6" s="6" t="s">
        <v>11</v>
      </c>
      <c r="E6" s="6">
        <v>120.53</v>
      </c>
      <c r="F6" s="4">
        <f t="shared" ref="F6:F17" si="0">C6*E6</f>
        <v>10357.142900000001</v>
      </c>
    </row>
    <row r="7" spans="1:6" ht="80.25" customHeight="1">
      <c r="A7" s="4" t="s">
        <v>87</v>
      </c>
      <c r="B7" s="5" t="s">
        <v>53</v>
      </c>
      <c r="C7" s="9">
        <v>6.14</v>
      </c>
      <c r="D7" s="6" t="s">
        <v>11</v>
      </c>
      <c r="E7" s="6">
        <v>223.35</v>
      </c>
      <c r="F7" s="4">
        <f t="shared" si="0"/>
        <v>1371.3689999999999</v>
      </c>
    </row>
    <row r="8" spans="1:6" ht="63.75">
      <c r="A8" s="4" t="s">
        <v>89</v>
      </c>
      <c r="B8" s="5" t="s">
        <v>16</v>
      </c>
      <c r="C8" s="9">
        <v>10.23</v>
      </c>
      <c r="D8" s="6" t="s">
        <v>14</v>
      </c>
      <c r="E8" s="6">
        <v>1149.1199999999999</v>
      </c>
      <c r="F8" s="4">
        <f t="shared" si="0"/>
        <v>11755.497599999999</v>
      </c>
    </row>
    <row r="9" spans="1:6" ht="89.25">
      <c r="A9" s="4" t="s">
        <v>490</v>
      </c>
      <c r="B9" s="5" t="s">
        <v>56</v>
      </c>
      <c r="C9" s="9">
        <v>28.65</v>
      </c>
      <c r="D9" s="6" t="s">
        <v>14</v>
      </c>
      <c r="E9" s="6">
        <v>5829</v>
      </c>
      <c r="F9" s="4">
        <f t="shared" si="0"/>
        <v>167000.85</v>
      </c>
    </row>
    <row r="10" spans="1:6" ht="102">
      <c r="A10" s="24" t="s">
        <v>337</v>
      </c>
      <c r="B10" s="5" t="s">
        <v>20</v>
      </c>
      <c r="C10" s="9">
        <v>12.28</v>
      </c>
      <c r="D10" s="6" t="s">
        <v>14</v>
      </c>
      <c r="E10" s="6">
        <v>5489.86</v>
      </c>
      <c r="F10" s="4">
        <f t="shared" si="0"/>
        <v>67415.48079999999</v>
      </c>
    </row>
    <row r="11" spans="1:6" ht="48" customHeight="1">
      <c r="A11" s="4" t="s">
        <v>491</v>
      </c>
      <c r="B11" s="5" t="s">
        <v>487</v>
      </c>
      <c r="C11" s="9">
        <v>3.98</v>
      </c>
      <c r="D11" s="6" t="s">
        <v>23</v>
      </c>
      <c r="E11" s="6">
        <v>63762.52</v>
      </c>
      <c r="F11" s="4">
        <f t="shared" si="0"/>
        <v>253774.8296</v>
      </c>
    </row>
    <row r="12" spans="1:6" ht="18.75">
      <c r="A12" s="4">
        <v>8</v>
      </c>
      <c r="B12" s="16" t="s">
        <v>24</v>
      </c>
      <c r="C12" s="9"/>
      <c r="D12" s="6"/>
      <c r="E12" s="6"/>
      <c r="F12" s="4">
        <f t="shared" si="0"/>
        <v>0</v>
      </c>
    </row>
    <row r="13" spans="1:6" ht="15.75">
      <c r="A13" s="4">
        <v>9</v>
      </c>
      <c r="B13" s="5" t="s">
        <v>489</v>
      </c>
      <c r="C13" s="9">
        <v>6.15</v>
      </c>
      <c r="D13" s="6" t="s">
        <v>14</v>
      </c>
      <c r="E13" s="6">
        <v>403.07</v>
      </c>
      <c r="F13" s="4">
        <f t="shared" si="0"/>
        <v>2478.8805000000002</v>
      </c>
    </row>
    <row r="14" spans="1:6" ht="15.75">
      <c r="A14" s="4">
        <v>10</v>
      </c>
      <c r="B14" s="5" t="s">
        <v>60</v>
      </c>
      <c r="C14" s="9">
        <v>17.61</v>
      </c>
      <c r="D14" s="6" t="s">
        <v>14</v>
      </c>
      <c r="E14" s="6">
        <v>907.32</v>
      </c>
      <c r="F14" s="4">
        <f t="shared" si="0"/>
        <v>15977.905200000001</v>
      </c>
    </row>
    <row r="15" spans="1:6" ht="27.75" customHeight="1">
      <c r="A15" s="4">
        <v>11</v>
      </c>
      <c r="B15" s="5" t="s">
        <v>61</v>
      </c>
      <c r="C15" s="9">
        <v>35.21</v>
      </c>
      <c r="D15" s="6" t="s">
        <v>14</v>
      </c>
      <c r="E15" s="6">
        <v>541.66999999999996</v>
      </c>
      <c r="F15" s="4">
        <f t="shared" si="0"/>
        <v>19072.200699999998</v>
      </c>
    </row>
    <row r="16" spans="1:6" ht="28.5" customHeight="1">
      <c r="A16" s="4">
        <v>12</v>
      </c>
      <c r="B16" s="5" t="s">
        <v>62</v>
      </c>
      <c r="C16" s="9">
        <v>10.23</v>
      </c>
      <c r="D16" s="6" t="s">
        <v>14</v>
      </c>
      <c r="E16" s="6">
        <v>863.23</v>
      </c>
      <c r="F16" s="4">
        <f t="shared" si="0"/>
        <v>8830.8428999999996</v>
      </c>
    </row>
    <row r="17" spans="1:6" ht="15.75">
      <c r="A17" s="4">
        <v>13</v>
      </c>
      <c r="B17" s="5" t="s">
        <v>28</v>
      </c>
      <c r="C17" s="9">
        <v>85.93</v>
      </c>
      <c r="D17" s="6" t="s">
        <v>14</v>
      </c>
      <c r="E17" s="6">
        <v>177.18</v>
      </c>
      <c r="F17" s="4">
        <f t="shared" si="0"/>
        <v>15225.077400000002</v>
      </c>
    </row>
    <row r="18" spans="1:6">
      <c r="A18" s="17"/>
      <c r="B18" s="257" t="s">
        <v>43</v>
      </c>
      <c r="C18" s="258"/>
      <c r="D18" s="258"/>
      <c r="E18" s="259"/>
      <c r="F18" s="18">
        <f>SUM(F5:F17)</f>
        <v>574826.7966</v>
      </c>
    </row>
    <row r="19" spans="1:6">
      <c r="A19" s="19"/>
      <c r="B19" s="20"/>
      <c r="C19" s="20"/>
      <c r="D19" s="20"/>
      <c r="E19" s="20"/>
      <c r="F19" s="21"/>
    </row>
    <row r="20" spans="1:6">
      <c r="B20" s="268" t="s">
        <v>63</v>
      </c>
      <c r="C20" s="268"/>
      <c r="D20" s="268"/>
      <c r="E20" s="268"/>
      <c r="F20" s="268"/>
    </row>
    <row r="21" spans="1:6">
      <c r="B21" s="268"/>
      <c r="C21" s="268"/>
      <c r="D21" s="268"/>
      <c r="E21" s="268"/>
      <c r="F21" s="268"/>
    </row>
    <row r="22" spans="1:6">
      <c r="B22" s="268"/>
      <c r="C22" s="268"/>
      <c r="D22" s="268"/>
      <c r="E22" s="268"/>
      <c r="F22" s="268"/>
    </row>
  </sheetData>
  <mergeCells count="5">
    <mergeCell ref="A1:F1"/>
    <mergeCell ref="A2:F2"/>
    <mergeCell ref="A3:F3"/>
    <mergeCell ref="B18:E18"/>
    <mergeCell ref="B20:F22"/>
  </mergeCells>
  <pageMargins left="0.18" right="0.16" top="0.34" bottom="0.19" header="0.3" footer="0.17"/>
  <pageSetup orientation="portrait" verticalDpi="0" r:id="rId1"/>
</worksheet>
</file>

<file path=xl/worksheets/sheet22.xml><?xml version="1.0" encoding="utf-8"?>
<worksheet xmlns="http://schemas.openxmlformats.org/spreadsheetml/2006/main" xmlns:r="http://schemas.openxmlformats.org/officeDocument/2006/relationships">
  <dimension ref="A1:F24"/>
  <sheetViews>
    <sheetView topLeftCell="A16"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51" t="s">
        <v>0</v>
      </c>
      <c r="B1" s="252"/>
      <c r="C1" s="252"/>
      <c r="D1" s="252"/>
      <c r="E1" s="252"/>
      <c r="F1" s="252"/>
    </row>
    <row r="2" spans="1:6" ht="18.75">
      <c r="A2" s="253" t="s">
        <v>1</v>
      </c>
      <c r="B2" s="254"/>
      <c r="C2" s="254"/>
      <c r="D2" s="254"/>
      <c r="E2" s="254"/>
      <c r="F2" s="254"/>
    </row>
    <row r="3" spans="1:6" ht="18" customHeight="1">
      <c r="A3" s="255" t="s">
        <v>496</v>
      </c>
      <c r="B3" s="255"/>
      <c r="C3" s="255"/>
      <c r="D3" s="255"/>
      <c r="E3" s="255"/>
      <c r="F3" s="255"/>
    </row>
    <row r="4" spans="1:6">
      <c r="A4" s="3" t="s">
        <v>3</v>
      </c>
      <c r="B4" s="3" t="s">
        <v>4</v>
      </c>
      <c r="C4" s="3" t="s">
        <v>44</v>
      </c>
      <c r="D4" s="3" t="s">
        <v>6</v>
      </c>
      <c r="E4" s="3" t="s">
        <v>7</v>
      </c>
      <c r="F4" s="3" t="s">
        <v>8</v>
      </c>
    </row>
    <row r="5" spans="1:6" ht="21">
      <c r="A5" s="4">
        <v>1</v>
      </c>
      <c r="B5" s="37" t="s">
        <v>45</v>
      </c>
      <c r="C5" s="4">
        <v>60</v>
      </c>
      <c r="D5" s="4" t="s">
        <v>46</v>
      </c>
      <c r="E5" s="4">
        <v>261.12</v>
      </c>
      <c r="F5" s="38">
        <f>C5*E5</f>
        <v>15667.2</v>
      </c>
    </row>
    <row r="6" spans="1:6" ht="26.25">
      <c r="A6" s="4" t="s">
        <v>47</v>
      </c>
      <c r="B6" s="39" t="s">
        <v>48</v>
      </c>
      <c r="C6" s="40">
        <v>5.67</v>
      </c>
      <c r="D6" s="40" t="s">
        <v>11</v>
      </c>
      <c r="E6" s="41">
        <v>688.52</v>
      </c>
      <c r="F6" s="38">
        <f t="shared" ref="F6:F19" si="0">C6*E6</f>
        <v>3903.9083999999998</v>
      </c>
    </row>
    <row r="7" spans="1:6" ht="51.75" customHeight="1">
      <c r="A7" s="4" t="s">
        <v>49</v>
      </c>
      <c r="B7" s="42" t="s">
        <v>50</v>
      </c>
      <c r="C7" s="24">
        <v>1.33</v>
      </c>
      <c r="D7" s="24" t="s">
        <v>11</v>
      </c>
      <c r="E7" s="24">
        <v>1435.57</v>
      </c>
      <c r="F7" s="38">
        <f t="shared" si="0"/>
        <v>1909.3081</v>
      </c>
    </row>
    <row r="8" spans="1:6" ht="52.5" customHeight="1">
      <c r="A8" s="4" t="s">
        <v>51</v>
      </c>
      <c r="B8" s="5" t="s">
        <v>10</v>
      </c>
      <c r="C8" s="9">
        <v>38.24</v>
      </c>
      <c r="D8" s="6" t="s">
        <v>11</v>
      </c>
      <c r="E8" s="6">
        <v>120.53</v>
      </c>
      <c r="F8" s="38">
        <f t="shared" si="0"/>
        <v>4609.0672000000004</v>
      </c>
    </row>
    <row r="9" spans="1:6" ht="75.75" customHeight="1">
      <c r="A9" s="4" t="s">
        <v>52</v>
      </c>
      <c r="B9" s="5" t="s">
        <v>53</v>
      </c>
      <c r="C9" s="9">
        <v>3.83</v>
      </c>
      <c r="D9" s="6" t="s">
        <v>11</v>
      </c>
      <c r="E9" s="6">
        <v>223.35</v>
      </c>
      <c r="F9" s="38">
        <f t="shared" si="0"/>
        <v>855.43049999999994</v>
      </c>
    </row>
    <row r="10" spans="1:6" ht="89.25" customHeight="1">
      <c r="A10" s="4" t="s">
        <v>54</v>
      </c>
      <c r="B10" s="5" t="s">
        <v>16</v>
      </c>
      <c r="C10" s="9">
        <v>6.38</v>
      </c>
      <c r="D10" s="6" t="s">
        <v>14</v>
      </c>
      <c r="E10" s="6">
        <v>1149.1199999999999</v>
      </c>
      <c r="F10" s="38">
        <f t="shared" si="0"/>
        <v>7331.3855999999996</v>
      </c>
    </row>
    <row r="11" spans="1:6" ht="78.75" customHeight="1">
      <c r="A11" s="4" t="s">
        <v>55</v>
      </c>
      <c r="B11" s="5" t="s">
        <v>56</v>
      </c>
      <c r="C11" s="9">
        <v>16.57</v>
      </c>
      <c r="D11" s="6" t="s">
        <v>14</v>
      </c>
      <c r="E11" s="6">
        <v>5829</v>
      </c>
      <c r="F11" s="38">
        <f t="shared" si="0"/>
        <v>96586.53</v>
      </c>
    </row>
    <row r="12" spans="1:6" ht="78" customHeight="1">
      <c r="A12" s="24" t="s">
        <v>57</v>
      </c>
      <c r="B12" s="5" t="s">
        <v>20</v>
      </c>
      <c r="C12" s="9">
        <v>5.0999999999999996</v>
      </c>
      <c r="D12" s="6" t="s">
        <v>14</v>
      </c>
      <c r="E12" s="6">
        <v>5489.86</v>
      </c>
      <c r="F12" s="38">
        <f t="shared" si="0"/>
        <v>27998.285999999996</v>
      </c>
    </row>
    <row r="13" spans="1:6" ht="89.25">
      <c r="A13" s="4" t="s">
        <v>58</v>
      </c>
      <c r="B13" s="5" t="s">
        <v>59</v>
      </c>
      <c r="C13" s="9">
        <v>1.913</v>
      </c>
      <c r="D13" s="6" t="s">
        <v>23</v>
      </c>
      <c r="E13" s="6">
        <v>65841.84</v>
      </c>
      <c r="F13" s="38">
        <f t="shared" si="0"/>
        <v>125955.43991999999</v>
      </c>
    </row>
    <row r="14" spans="1:6" ht="18.75">
      <c r="A14" s="4">
        <v>10</v>
      </c>
      <c r="B14" s="16" t="s">
        <v>24</v>
      </c>
      <c r="C14" s="9"/>
      <c r="D14" s="6"/>
      <c r="E14" s="6"/>
      <c r="F14" s="38">
        <f t="shared" si="0"/>
        <v>0</v>
      </c>
    </row>
    <row r="15" spans="1:6" ht="15.75">
      <c r="A15" s="4">
        <v>11</v>
      </c>
      <c r="B15" s="5" t="s">
        <v>60</v>
      </c>
      <c r="C15" s="9">
        <v>9.33</v>
      </c>
      <c r="D15" s="6" t="s">
        <v>14</v>
      </c>
      <c r="E15" s="6">
        <v>907.31</v>
      </c>
      <c r="F15" s="38">
        <f t="shared" si="0"/>
        <v>8465.202299999999</v>
      </c>
    </row>
    <row r="16" spans="1:6" ht="15.75">
      <c r="A16" s="4">
        <v>12</v>
      </c>
      <c r="B16" s="5" t="s">
        <v>41</v>
      </c>
      <c r="C16" s="9">
        <v>3.83</v>
      </c>
      <c r="D16" s="6" t="s">
        <v>14</v>
      </c>
      <c r="E16" s="6">
        <v>403.07</v>
      </c>
      <c r="F16" s="38">
        <f t="shared" si="0"/>
        <v>1543.7581</v>
      </c>
    </row>
    <row r="17" spans="1:6" ht="15.75">
      <c r="A17" s="4">
        <v>13</v>
      </c>
      <c r="B17" s="5" t="s">
        <v>61</v>
      </c>
      <c r="C17" s="9">
        <v>18.66</v>
      </c>
      <c r="D17" s="6" t="s">
        <v>14</v>
      </c>
      <c r="E17" s="6">
        <v>541.66999999999996</v>
      </c>
      <c r="F17" s="38">
        <f t="shared" si="0"/>
        <v>10107.562199999998</v>
      </c>
    </row>
    <row r="18" spans="1:6" ht="15.75">
      <c r="A18" s="4">
        <v>14</v>
      </c>
      <c r="B18" s="5" t="s">
        <v>62</v>
      </c>
      <c r="C18" s="9">
        <v>6.38</v>
      </c>
      <c r="D18" s="6" t="s">
        <v>14</v>
      </c>
      <c r="E18" s="6">
        <v>863.23</v>
      </c>
      <c r="F18" s="38">
        <f t="shared" si="0"/>
        <v>5507.4074000000001</v>
      </c>
    </row>
    <row r="19" spans="1:6" ht="15.75">
      <c r="A19" s="4">
        <v>15</v>
      </c>
      <c r="B19" s="5" t="s">
        <v>28</v>
      </c>
      <c r="C19" s="9">
        <v>38.24</v>
      </c>
      <c r="D19" s="6" t="s">
        <v>14</v>
      </c>
      <c r="E19" s="6">
        <v>177.16</v>
      </c>
      <c r="F19" s="38">
        <f t="shared" si="0"/>
        <v>6774.5983999999999</v>
      </c>
    </row>
    <row r="20" spans="1:6">
      <c r="A20" s="17"/>
      <c r="B20" s="257" t="s">
        <v>43</v>
      </c>
      <c r="C20" s="258"/>
      <c r="D20" s="258"/>
      <c r="E20" s="259"/>
      <c r="F20" s="18">
        <f>SUM(F5:F19)</f>
        <v>317215.08412000001</v>
      </c>
    </row>
    <row r="21" spans="1:6">
      <c r="A21" s="19"/>
      <c r="B21" s="20"/>
      <c r="C21" s="20"/>
      <c r="D21" s="20"/>
      <c r="E21" s="20"/>
      <c r="F21" s="21"/>
    </row>
    <row r="22" spans="1:6" ht="15" customHeight="1">
      <c r="B22" s="256" t="s">
        <v>63</v>
      </c>
      <c r="C22" s="256"/>
      <c r="D22" s="256"/>
      <c r="E22" s="256"/>
      <c r="F22" s="256"/>
    </row>
    <row r="23" spans="1:6">
      <c r="B23" s="256"/>
      <c r="C23" s="256"/>
      <c r="D23" s="256"/>
      <c r="E23" s="256"/>
      <c r="F23" s="256"/>
    </row>
    <row r="24" spans="1:6" ht="41.25" customHeight="1">
      <c r="B24" s="256"/>
      <c r="C24" s="256"/>
      <c r="D24" s="256"/>
      <c r="E24" s="256"/>
      <c r="F24" s="256"/>
    </row>
  </sheetData>
  <mergeCells count="5">
    <mergeCell ref="A1:F1"/>
    <mergeCell ref="A2:F2"/>
    <mergeCell ref="A3:F3"/>
    <mergeCell ref="B20:E20"/>
    <mergeCell ref="B22:F24"/>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K41"/>
  <sheetViews>
    <sheetView topLeftCell="A16" workbookViewId="0">
      <selection activeCell="I12" sqref="I12"/>
    </sheetView>
  </sheetViews>
  <sheetFormatPr defaultRowHeight="15"/>
  <cols>
    <col min="1" max="1" width="8.7109375" customWidth="1"/>
    <col min="2" max="2" width="44.140625" customWidth="1"/>
    <col min="3" max="4" width="13.7109375" hidden="1" customWidth="1"/>
    <col min="5" max="7" width="8.42578125" hidden="1" customWidth="1"/>
    <col min="8" max="8" width="9.85546875" customWidth="1"/>
    <col min="9" max="9" width="11.5703125" customWidth="1"/>
    <col min="10" max="10" width="11.5703125" style="58" customWidth="1"/>
    <col min="11" max="11" width="12.140625" customWidth="1"/>
  </cols>
  <sheetData>
    <row r="1" spans="1:11" ht="18.75">
      <c r="A1" s="251" t="s">
        <v>0</v>
      </c>
      <c r="B1" s="252"/>
      <c r="C1" s="252"/>
      <c r="D1" s="252"/>
      <c r="E1" s="252"/>
      <c r="F1" s="252"/>
      <c r="G1" s="252"/>
      <c r="H1" s="252"/>
      <c r="I1" s="252"/>
      <c r="J1" s="252"/>
      <c r="K1" s="252"/>
    </row>
    <row r="2" spans="1:11" ht="18.75">
      <c r="A2" s="253" t="s">
        <v>1</v>
      </c>
      <c r="B2" s="254"/>
      <c r="C2" s="254"/>
      <c r="D2" s="254"/>
      <c r="E2" s="254"/>
      <c r="F2" s="254"/>
      <c r="G2" s="254"/>
      <c r="H2" s="254"/>
      <c r="I2" s="254"/>
      <c r="J2" s="254"/>
      <c r="K2" s="254"/>
    </row>
    <row r="3" spans="1:11" ht="30.75" customHeight="1">
      <c r="A3" s="321" t="s">
        <v>497</v>
      </c>
      <c r="B3" s="322"/>
      <c r="C3" s="322"/>
      <c r="D3" s="322"/>
      <c r="E3" s="322"/>
      <c r="F3" s="322"/>
      <c r="G3" s="322"/>
      <c r="H3" s="322"/>
      <c r="I3" s="322"/>
      <c r="J3" s="322"/>
      <c r="K3" s="323"/>
    </row>
    <row r="4" spans="1:11">
      <c r="A4" s="3" t="s">
        <v>3</v>
      </c>
      <c r="B4" s="3" t="s">
        <v>4</v>
      </c>
      <c r="C4" s="3">
        <v>1</v>
      </c>
      <c r="D4" s="3">
        <v>2</v>
      </c>
      <c r="E4" s="3"/>
      <c r="F4" s="3"/>
      <c r="G4" s="3"/>
      <c r="H4" s="3" t="s">
        <v>44</v>
      </c>
      <c r="I4" s="3" t="s">
        <v>6</v>
      </c>
      <c r="J4" s="45" t="s">
        <v>7</v>
      </c>
      <c r="K4" s="3" t="s">
        <v>8</v>
      </c>
    </row>
    <row r="5" spans="1:11" ht="21">
      <c r="A5" s="4">
        <v>1</v>
      </c>
      <c r="B5" s="351" t="s">
        <v>45</v>
      </c>
      <c r="C5" s="4">
        <v>1</v>
      </c>
      <c r="D5" s="4" t="s">
        <v>46</v>
      </c>
      <c r="E5" s="9">
        <v>20</v>
      </c>
      <c r="F5" s="4">
        <v>20</v>
      </c>
      <c r="G5" s="4">
        <v>10</v>
      </c>
      <c r="H5" s="7">
        <f>E5+F5+G5</f>
        <v>50</v>
      </c>
      <c r="I5" s="4" t="s">
        <v>46</v>
      </c>
      <c r="J5" s="17">
        <v>261.12</v>
      </c>
      <c r="K5" s="17">
        <f>H5*J5</f>
        <v>13056</v>
      </c>
    </row>
    <row r="6" spans="1:11" ht="78.75" customHeight="1">
      <c r="A6" s="4" t="s">
        <v>86</v>
      </c>
      <c r="B6" s="78" t="s">
        <v>10</v>
      </c>
      <c r="C6" s="9">
        <v>9.06</v>
      </c>
      <c r="D6" s="6">
        <v>19.739999999999998</v>
      </c>
      <c r="E6" s="9">
        <v>6.54</v>
      </c>
      <c r="F6" s="6">
        <v>25.26</v>
      </c>
      <c r="G6" s="6">
        <v>5.35</v>
      </c>
      <c r="H6" s="7">
        <f t="shared" ref="H6:H18" si="0">E6+F6+G6</f>
        <v>37.15</v>
      </c>
      <c r="I6" s="6" t="s">
        <v>11</v>
      </c>
      <c r="J6" s="6">
        <v>120.53</v>
      </c>
      <c r="K6" s="17">
        <f t="shared" ref="K6:K18" si="1">H6*J6</f>
        <v>4477.6894999999995</v>
      </c>
    </row>
    <row r="7" spans="1:11" ht="73.5">
      <c r="A7" s="4" t="s">
        <v>87</v>
      </c>
      <c r="B7" s="79" t="s">
        <v>88</v>
      </c>
      <c r="C7" s="9">
        <v>0.56999999999999995</v>
      </c>
      <c r="D7" s="6">
        <v>7.82</v>
      </c>
      <c r="E7" s="9">
        <v>4.96</v>
      </c>
      <c r="F7" s="6">
        <v>2.36</v>
      </c>
      <c r="G7" s="6">
        <v>0.38</v>
      </c>
      <c r="H7" s="7">
        <f t="shared" si="0"/>
        <v>7.7</v>
      </c>
      <c r="I7" s="6" t="s">
        <v>14</v>
      </c>
      <c r="J7" s="6">
        <v>223.35</v>
      </c>
      <c r="K7" s="17">
        <f t="shared" si="1"/>
        <v>1719.7950000000001</v>
      </c>
    </row>
    <row r="8" spans="1:11" ht="52.5">
      <c r="A8" s="4" t="s">
        <v>89</v>
      </c>
      <c r="B8" s="78" t="s">
        <v>16</v>
      </c>
      <c r="C8" s="9">
        <v>0.95</v>
      </c>
      <c r="D8" s="6">
        <v>13.14</v>
      </c>
      <c r="E8" s="9">
        <v>8.33</v>
      </c>
      <c r="F8" s="6">
        <v>3.97</v>
      </c>
      <c r="G8" s="6">
        <v>0.64</v>
      </c>
      <c r="H8" s="7">
        <f t="shared" si="0"/>
        <v>12.940000000000001</v>
      </c>
      <c r="I8" s="6" t="s">
        <v>14</v>
      </c>
      <c r="J8" s="6">
        <v>1149.1199999999999</v>
      </c>
      <c r="K8" s="17">
        <f t="shared" si="1"/>
        <v>14869.612800000001</v>
      </c>
    </row>
    <row r="9" spans="1:11" ht="65.25" customHeight="1">
      <c r="A9" s="4" t="s">
        <v>90</v>
      </c>
      <c r="B9" s="78" t="s">
        <v>78</v>
      </c>
      <c r="C9" s="9"/>
      <c r="D9" s="6"/>
      <c r="E9" s="9">
        <v>6.54</v>
      </c>
      <c r="F9" s="6">
        <v>0</v>
      </c>
      <c r="G9" s="6">
        <v>0</v>
      </c>
      <c r="H9" s="7">
        <f t="shared" si="0"/>
        <v>6.54</v>
      </c>
      <c r="I9" s="6" t="s">
        <v>14</v>
      </c>
      <c r="J9" s="6">
        <v>5358.83</v>
      </c>
      <c r="K9" s="17">
        <f t="shared" si="1"/>
        <v>35046.748200000002</v>
      </c>
    </row>
    <row r="10" spans="1:11" ht="84">
      <c r="A10" s="4" t="s">
        <v>91</v>
      </c>
      <c r="B10" s="78" t="s">
        <v>18</v>
      </c>
      <c r="C10" s="9"/>
      <c r="D10" s="6"/>
      <c r="E10" s="56">
        <v>0</v>
      </c>
      <c r="F10" s="6">
        <v>8.73</v>
      </c>
      <c r="G10" s="6">
        <v>2.4700000000000002</v>
      </c>
      <c r="H10" s="7">
        <f t="shared" si="0"/>
        <v>11.200000000000001</v>
      </c>
      <c r="I10" s="6" t="s">
        <v>14</v>
      </c>
      <c r="J10" s="6">
        <v>5829</v>
      </c>
      <c r="K10" s="17">
        <f t="shared" si="1"/>
        <v>65284.800000000003</v>
      </c>
    </row>
    <row r="11" spans="1:11" ht="50.25" customHeight="1">
      <c r="A11" s="4" t="s">
        <v>84</v>
      </c>
      <c r="B11" s="78" t="s">
        <v>92</v>
      </c>
      <c r="C11" s="9"/>
      <c r="D11" s="6"/>
      <c r="E11" s="6">
        <v>0</v>
      </c>
      <c r="F11" s="6">
        <v>3.13</v>
      </c>
      <c r="G11" s="6">
        <v>1.03</v>
      </c>
      <c r="H11" s="7">
        <f t="shared" si="0"/>
        <v>4.16</v>
      </c>
      <c r="I11" s="6" t="s">
        <v>14</v>
      </c>
      <c r="J11" s="26">
        <v>5489.86</v>
      </c>
      <c r="K11" s="17">
        <f t="shared" si="1"/>
        <v>22837.817599999998</v>
      </c>
    </row>
    <row r="12" spans="1:11" ht="73.5">
      <c r="A12" s="24" t="s">
        <v>93</v>
      </c>
      <c r="B12" s="78" t="s">
        <v>22</v>
      </c>
      <c r="C12" s="9">
        <v>1</v>
      </c>
      <c r="D12" s="6" t="s">
        <v>23</v>
      </c>
      <c r="E12" s="9">
        <v>0</v>
      </c>
      <c r="F12" s="6">
        <v>1.05</v>
      </c>
      <c r="G12" s="6">
        <v>0.34</v>
      </c>
      <c r="H12" s="7">
        <f t="shared" si="0"/>
        <v>1.3900000000000001</v>
      </c>
      <c r="I12" s="52" t="s">
        <v>23</v>
      </c>
      <c r="J12" s="6">
        <v>65841.84</v>
      </c>
      <c r="K12" s="17">
        <f t="shared" si="1"/>
        <v>91520.157600000006</v>
      </c>
    </row>
    <row r="13" spans="1:11" ht="18.75">
      <c r="A13" s="4">
        <v>9</v>
      </c>
      <c r="B13" s="78" t="s">
        <v>24</v>
      </c>
      <c r="C13" s="9"/>
      <c r="D13" s="57"/>
      <c r="E13" s="9">
        <v>0</v>
      </c>
      <c r="F13" s="57"/>
      <c r="G13" s="57">
        <v>0</v>
      </c>
      <c r="H13" s="7">
        <f t="shared" si="0"/>
        <v>0</v>
      </c>
      <c r="I13" s="6"/>
      <c r="J13" s="6"/>
      <c r="K13" s="17">
        <f t="shared" si="1"/>
        <v>0</v>
      </c>
    </row>
    <row r="14" spans="1:11" ht="15.75">
      <c r="A14" s="4">
        <v>10</v>
      </c>
      <c r="B14" s="78" t="s">
        <v>94</v>
      </c>
      <c r="C14" s="9">
        <v>0.56999999999999995</v>
      </c>
      <c r="D14" s="6">
        <v>7.82</v>
      </c>
      <c r="E14" s="9">
        <v>2.96</v>
      </c>
      <c r="F14" s="6">
        <v>5.0999999999999996</v>
      </c>
      <c r="G14" s="6">
        <v>1.51</v>
      </c>
      <c r="H14" s="7">
        <f t="shared" si="0"/>
        <v>9.5699999999999985</v>
      </c>
      <c r="I14" s="6" t="s">
        <v>14</v>
      </c>
      <c r="J14" s="6">
        <v>880.61</v>
      </c>
      <c r="K14" s="17">
        <f t="shared" si="1"/>
        <v>8427.4376999999986</v>
      </c>
    </row>
    <row r="15" spans="1:11" ht="15.75">
      <c r="A15" s="4">
        <v>11</v>
      </c>
      <c r="B15" s="78" t="s">
        <v>95</v>
      </c>
      <c r="C15" s="9">
        <v>3.7</v>
      </c>
      <c r="D15" s="6">
        <v>5.18</v>
      </c>
      <c r="E15" s="9">
        <v>4.96</v>
      </c>
      <c r="F15" s="6">
        <v>2.36</v>
      </c>
      <c r="G15" s="6">
        <v>0.38</v>
      </c>
      <c r="H15" s="7">
        <f t="shared" si="0"/>
        <v>7.7</v>
      </c>
      <c r="I15" s="6" t="s">
        <v>14</v>
      </c>
      <c r="J15" s="6">
        <v>450.47</v>
      </c>
      <c r="K15" s="17">
        <f t="shared" si="1"/>
        <v>3468.6190000000001</v>
      </c>
    </row>
    <row r="16" spans="1:11" ht="15.75">
      <c r="A16" s="4">
        <v>12</v>
      </c>
      <c r="B16" s="78" t="s">
        <v>96</v>
      </c>
      <c r="C16" s="9">
        <v>4.2</v>
      </c>
      <c r="D16" s="6">
        <v>10.35</v>
      </c>
      <c r="E16" s="9">
        <v>5.92</v>
      </c>
      <c r="F16" s="6">
        <v>10.210000000000001</v>
      </c>
      <c r="G16" s="6">
        <v>3.02</v>
      </c>
      <c r="H16" s="7">
        <f t="shared" si="0"/>
        <v>19.150000000000002</v>
      </c>
      <c r="I16" s="6" t="s">
        <v>14</v>
      </c>
      <c r="J16" s="6">
        <v>513.67999999999995</v>
      </c>
      <c r="K16" s="17">
        <f t="shared" si="1"/>
        <v>9836.9719999999998</v>
      </c>
    </row>
    <row r="17" spans="1:11" ht="15.75">
      <c r="A17" s="4">
        <v>13</v>
      </c>
      <c r="B17" s="78" t="s">
        <v>97</v>
      </c>
      <c r="C17" s="9">
        <v>4.3499999999999996</v>
      </c>
      <c r="D17" s="6">
        <v>13.14</v>
      </c>
      <c r="E17" s="9">
        <v>8.33</v>
      </c>
      <c r="F17" s="6">
        <v>3.97</v>
      </c>
      <c r="G17" s="6">
        <v>0.64</v>
      </c>
      <c r="H17" s="7">
        <f t="shared" si="0"/>
        <v>12.940000000000001</v>
      </c>
      <c r="I17" s="6" t="s">
        <v>14</v>
      </c>
      <c r="J17" s="6">
        <v>831.81</v>
      </c>
      <c r="K17" s="17">
        <f t="shared" si="1"/>
        <v>10763.6214</v>
      </c>
    </row>
    <row r="18" spans="1:11" ht="15.75">
      <c r="A18" s="4">
        <v>14</v>
      </c>
      <c r="B18" s="78" t="s">
        <v>28</v>
      </c>
      <c r="C18" s="9">
        <v>9.06</v>
      </c>
      <c r="D18" s="6">
        <v>19.739999999999998</v>
      </c>
      <c r="E18" s="6">
        <v>6.54</v>
      </c>
      <c r="F18" s="6">
        <v>25.26</v>
      </c>
      <c r="G18" s="6">
        <v>5.35</v>
      </c>
      <c r="H18" s="7">
        <f t="shared" si="0"/>
        <v>37.15</v>
      </c>
      <c r="I18" s="6" t="s">
        <v>14</v>
      </c>
      <c r="J18" s="6">
        <v>177.16</v>
      </c>
      <c r="K18" s="17">
        <f t="shared" si="1"/>
        <v>6581.4939999999997</v>
      </c>
    </row>
    <row r="19" spans="1:11">
      <c r="A19" s="17"/>
      <c r="B19" s="324"/>
      <c r="C19" s="297"/>
      <c r="D19" s="297"/>
      <c r="E19" s="297"/>
      <c r="F19" s="297"/>
      <c r="G19" s="297"/>
      <c r="H19" s="297"/>
      <c r="I19" s="297"/>
      <c r="J19" s="298"/>
      <c r="K19" s="9">
        <f>SUM(K5:K18)</f>
        <v>287890.7648</v>
      </c>
    </row>
    <row r="20" spans="1:11" ht="41.25" customHeight="1">
      <c r="B20" s="256" t="s">
        <v>98</v>
      </c>
      <c r="C20" s="256"/>
      <c r="D20" s="256"/>
      <c r="E20" s="256"/>
      <c r="F20" s="256"/>
      <c r="G20" s="256"/>
      <c r="H20" s="256"/>
      <c r="I20" s="256"/>
      <c r="J20" s="256"/>
      <c r="K20" s="256"/>
    </row>
    <row r="30" spans="1:11">
      <c r="E30" s="9">
        <v>39.64</v>
      </c>
    </row>
    <row r="31" spans="1:11">
      <c r="E31" s="9">
        <v>3.71</v>
      </c>
    </row>
    <row r="32" spans="1:11">
      <c r="E32" s="9">
        <v>6.24</v>
      </c>
    </row>
    <row r="33" spans="5:5">
      <c r="E33" s="9">
        <v>12.86</v>
      </c>
    </row>
    <row r="34" spans="5:5">
      <c r="E34" s="56">
        <v>6.18</v>
      </c>
    </row>
    <row r="35" spans="5:5">
      <c r="E35" s="6">
        <v>1.68</v>
      </c>
    </row>
    <row r="36" spans="5:5">
      <c r="E36" s="9"/>
    </row>
    <row r="37" spans="5:5">
      <c r="E37" s="9">
        <v>8.19</v>
      </c>
    </row>
    <row r="38" spans="5:5">
      <c r="E38" s="9">
        <v>3.71</v>
      </c>
    </row>
    <row r="39" spans="5:5">
      <c r="E39" s="9">
        <v>16.37</v>
      </c>
    </row>
    <row r="40" spans="5:5">
      <c r="E40" s="9">
        <v>6.24</v>
      </c>
    </row>
    <row r="41" spans="5:5">
      <c r="E41" s="9">
        <v>39.64</v>
      </c>
    </row>
  </sheetData>
  <mergeCells count="5">
    <mergeCell ref="A1:K1"/>
    <mergeCell ref="A2:K2"/>
    <mergeCell ref="A3:K3"/>
    <mergeCell ref="B19:J19"/>
    <mergeCell ref="B20:K20"/>
  </mergeCells>
  <pageMargins left="0.22" right="0.16" top="0.42" bottom="0.25" header="0.3" footer="0.17"/>
  <pageSetup orientation="portrait" verticalDpi="0" r:id="rId1"/>
</worksheet>
</file>

<file path=xl/worksheets/sheet24.xml><?xml version="1.0" encoding="utf-8"?>
<worksheet xmlns="http://schemas.openxmlformats.org/spreadsheetml/2006/main" xmlns:r="http://schemas.openxmlformats.org/officeDocument/2006/relationships">
  <dimension ref="A1:G22"/>
  <sheetViews>
    <sheetView topLeftCell="A16" workbookViewId="0">
      <selection activeCell="B5" sqref="B5"/>
    </sheetView>
  </sheetViews>
  <sheetFormatPr defaultRowHeight="15"/>
  <cols>
    <col min="1" max="1" width="10.5703125" style="244" bestFit="1" customWidth="1"/>
    <col min="2" max="2" width="45.5703125" style="245" customWidth="1"/>
    <col min="3" max="3" width="11.85546875" style="244" customWidth="1"/>
    <col min="4" max="4" width="7.5703125" style="244" customWidth="1"/>
    <col min="5" max="5" width="15.42578125" style="244" customWidth="1"/>
    <col min="6" max="6" width="14.42578125" style="244" customWidth="1"/>
    <col min="7" max="16384" width="9.140625" style="58"/>
  </cols>
  <sheetData>
    <row r="1" spans="1:6" ht="18.75">
      <c r="A1" s="325" t="s">
        <v>0</v>
      </c>
      <c r="B1" s="326"/>
      <c r="C1" s="326"/>
      <c r="D1" s="326"/>
      <c r="E1" s="326"/>
      <c r="F1" s="327"/>
    </row>
    <row r="2" spans="1:6" ht="18.75">
      <c r="A2" s="325" t="s">
        <v>1</v>
      </c>
      <c r="B2" s="326"/>
      <c r="C2" s="326"/>
      <c r="D2" s="326"/>
      <c r="E2" s="326"/>
      <c r="F2" s="327"/>
    </row>
    <row r="3" spans="1:6" ht="59.25" customHeight="1">
      <c r="A3" s="328" t="s">
        <v>498</v>
      </c>
      <c r="B3" s="329"/>
      <c r="C3" s="329"/>
      <c r="D3" s="329"/>
      <c r="E3" s="329"/>
      <c r="F3" s="330"/>
    </row>
    <row r="4" spans="1:6" ht="32.25" customHeight="1">
      <c r="A4" s="231" t="s">
        <v>348</v>
      </c>
      <c r="B4" s="232" t="s">
        <v>349</v>
      </c>
      <c r="C4" s="231" t="s">
        <v>353</v>
      </c>
      <c r="D4" s="231" t="s">
        <v>6</v>
      </c>
      <c r="E4" s="231" t="s">
        <v>7</v>
      </c>
      <c r="F4" s="231" t="s">
        <v>8</v>
      </c>
    </row>
    <row r="5" spans="1:6" ht="41.25" customHeight="1">
      <c r="A5" s="231">
        <v>1</v>
      </c>
      <c r="B5" s="232" t="s">
        <v>442</v>
      </c>
      <c r="C5" s="231">
        <v>5</v>
      </c>
      <c r="D5" s="231" t="s">
        <v>46</v>
      </c>
      <c r="E5" s="231">
        <v>261.12</v>
      </c>
      <c r="F5" s="233">
        <f>C5*E5</f>
        <v>1305.5999999999999</v>
      </c>
    </row>
    <row r="6" spans="1:6" ht="41.25" customHeight="1">
      <c r="A6" s="231" t="s">
        <v>464</v>
      </c>
      <c r="B6" s="232" t="s">
        <v>213</v>
      </c>
      <c r="C6" s="231">
        <v>7.37</v>
      </c>
      <c r="D6" s="231" t="s">
        <v>218</v>
      </c>
      <c r="E6" s="231">
        <v>390.16</v>
      </c>
      <c r="F6" s="233">
        <f>C6*E6</f>
        <v>2875.4792000000002</v>
      </c>
    </row>
    <row r="7" spans="1:6" ht="41.25" customHeight="1">
      <c r="A7" s="231" t="s">
        <v>465</v>
      </c>
      <c r="B7" s="232" t="s">
        <v>466</v>
      </c>
      <c r="C7" s="231">
        <v>6.61</v>
      </c>
      <c r="D7" s="231" t="s">
        <v>218</v>
      </c>
      <c r="E7" s="231">
        <v>1435.57</v>
      </c>
      <c r="F7" s="233">
        <f>C7*E7</f>
        <v>9489.1177000000007</v>
      </c>
    </row>
    <row r="8" spans="1:6" ht="148.5">
      <c r="A8" s="231" t="s">
        <v>467</v>
      </c>
      <c r="B8" s="232" t="s">
        <v>362</v>
      </c>
      <c r="C8" s="234">
        <v>55.23</v>
      </c>
      <c r="D8" s="235" t="s">
        <v>218</v>
      </c>
      <c r="E8" s="235">
        <v>120.53</v>
      </c>
      <c r="F8" s="234">
        <f>ROUND(C8*E8,0)</f>
        <v>6657</v>
      </c>
    </row>
    <row r="9" spans="1:6" ht="94.5">
      <c r="A9" s="231" t="s">
        <v>468</v>
      </c>
      <c r="B9" s="232" t="s">
        <v>364</v>
      </c>
      <c r="C9" s="234">
        <v>4.6100000000000003</v>
      </c>
      <c r="D9" s="235" t="s">
        <v>218</v>
      </c>
      <c r="E9" s="235">
        <v>223.35</v>
      </c>
      <c r="F9" s="234">
        <f>ROUND(C9*E9,0)</f>
        <v>1030</v>
      </c>
    </row>
    <row r="10" spans="1:6" ht="81">
      <c r="A10" s="231" t="s">
        <v>469</v>
      </c>
      <c r="B10" s="232" t="s">
        <v>367</v>
      </c>
      <c r="C10" s="234">
        <v>7.68</v>
      </c>
      <c r="D10" s="235" t="s">
        <v>218</v>
      </c>
      <c r="E10" s="231">
        <v>1149.1199999999999</v>
      </c>
      <c r="F10" s="233">
        <f>ROUND(C10*E10,0)</f>
        <v>8825</v>
      </c>
    </row>
    <row r="11" spans="1:6" ht="40.5">
      <c r="A11" s="231" t="s">
        <v>470</v>
      </c>
      <c r="B11" s="232" t="s">
        <v>471</v>
      </c>
      <c r="C11" s="234">
        <v>23.94</v>
      </c>
      <c r="D11" s="235" t="s">
        <v>218</v>
      </c>
      <c r="E11" s="231">
        <v>5829</v>
      </c>
      <c r="F11" s="233">
        <f>ROUND(C11*E11,0)</f>
        <v>139546</v>
      </c>
    </row>
    <row r="12" spans="1:6" ht="40.5">
      <c r="A12" s="231" t="s">
        <v>472</v>
      </c>
      <c r="B12" s="232" t="s">
        <v>426</v>
      </c>
      <c r="C12" s="234">
        <v>9.2100000000000009</v>
      </c>
      <c r="D12" s="235" t="s">
        <v>218</v>
      </c>
      <c r="E12" s="231">
        <v>5489.86</v>
      </c>
      <c r="F12" s="233">
        <f>ROUND(C12*E12,0)</f>
        <v>50562</v>
      </c>
    </row>
    <row r="13" spans="1:6" ht="108">
      <c r="A13" s="231" t="s">
        <v>473</v>
      </c>
      <c r="B13" s="232" t="s">
        <v>428</v>
      </c>
      <c r="C13" s="231">
        <v>2.8079999999999998</v>
      </c>
      <c r="D13" s="231" t="s">
        <v>429</v>
      </c>
      <c r="E13" s="233">
        <v>65841.84</v>
      </c>
      <c r="F13" s="233">
        <f t="shared" ref="F13" si="0">ROUND(C13*E13,0)</f>
        <v>184884</v>
      </c>
    </row>
    <row r="14" spans="1:6">
      <c r="A14" s="231">
        <v>10</v>
      </c>
      <c r="B14" s="232" t="s">
        <v>69</v>
      </c>
      <c r="C14" s="236"/>
      <c r="D14" s="236"/>
      <c r="E14" s="231"/>
      <c r="F14" s="234"/>
    </row>
    <row r="15" spans="1:6">
      <c r="A15" s="237" t="s">
        <v>430</v>
      </c>
      <c r="B15" s="232" t="s">
        <v>474</v>
      </c>
      <c r="C15" s="231">
        <v>14.27</v>
      </c>
      <c r="D15" s="231" t="s">
        <v>432</v>
      </c>
      <c r="E15" s="231">
        <v>907.31</v>
      </c>
      <c r="F15" s="234">
        <f>C15*E15</f>
        <v>12947.313699999999</v>
      </c>
    </row>
    <row r="16" spans="1:6">
      <c r="A16" s="231" t="s">
        <v>433</v>
      </c>
      <c r="B16" s="232" t="s">
        <v>475</v>
      </c>
      <c r="C16" s="231">
        <v>4.6100000000000003</v>
      </c>
      <c r="D16" s="231" t="s">
        <v>432</v>
      </c>
      <c r="E16" s="231">
        <v>403.07</v>
      </c>
      <c r="F16" s="234">
        <f t="shared" ref="F16:F19" si="1">C16*E16</f>
        <v>1858.1527000000001</v>
      </c>
    </row>
    <row r="17" spans="1:7">
      <c r="A17" s="231" t="s">
        <v>435</v>
      </c>
      <c r="B17" s="232" t="s">
        <v>476</v>
      </c>
      <c r="C17" s="231">
        <v>28.54</v>
      </c>
      <c r="D17" s="231" t="s">
        <v>432</v>
      </c>
      <c r="E17" s="231">
        <v>541.66999999999996</v>
      </c>
      <c r="F17" s="234">
        <f t="shared" si="1"/>
        <v>15459.261799999998</v>
      </c>
    </row>
    <row r="18" spans="1:7">
      <c r="A18" s="231" t="s">
        <v>437</v>
      </c>
      <c r="B18" s="232" t="s">
        <v>477</v>
      </c>
      <c r="C18" s="231">
        <v>7.68</v>
      </c>
      <c r="D18" s="231" t="s">
        <v>432</v>
      </c>
      <c r="E18" s="231">
        <v>863.23</v>
      </c>
      <c r="F18" s="234">
        <f t="shared" si="1"/>
        <v>6629.6063999999997</v>
      </c>
    </row>
    <row r="19" spans="1:7">
      <c r="A19" s="231" t="s">
        <v>439</v>
      </c>
      <c r="B19" s="232" t="s">
        <v>440</v>
      </c>
      <c r="C19" s="231">
        <v>55.23</v>
      </c>
      <c r="D19" s="231" t="s">
        <v>432</v>
      </c>
      <c r="E19" s="231">
        <v>177.16</v>
      </c>
      <c r="F19" s="234">
        <f t="shared" si="1"/>
        <v>9784.5468000000001</v>
      </c>
    </row>
    <row r="20" spans="1:7">
      <c r="A20" s="231"/>
      <c r="B20" s="232"/>
      <c r="C20" s="231"/>
      <c r="D20" s="231"/>
      <c r="E20" s="231" t="s">
        <v>43</v>
      </c>
      <c r="F20" s="238">
        <f>SUM(F5:F19)</f>
        <v>451853.07829999994</v>
      </c>
    </row>
    <row r="21" spans="1:7">
      <c r="A21" s="239"/>
      <c r="B21" s="240"/>
      <c r="C21" s="239"/>
      <c r="D21" s="239"/>
      <c r="E21" s="239"/>
      <c r="F21" s="241"/>
    </row>
    <row r="22" spans="1:7" ht="50.25" customHeight="1">
      <c r="A22" s="242"/>
      <c r="B22" s="268" t="s">
        <v>441</v>
      </c>
      <c r="C22" s="268"/>
      <c r="D22" s="268"/>
      <c r="E22" s="268"/>
      <c r="F22" s="268"/>
      <c r="G22" s="243"/>
    </row>
  </sheetData>
  <mergeCells count="4">
    <mergeCell ref="A1:F1"/>
    <mergeCell ref="A2:F2"/>
    <mergeCell ref="A3:F3"/>
    <mergeCell ref="B22:F22"/>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10.5703125" style="244" bestFit="1" customWidth="1"/>
    <col min="2" max="2" width="47.5703125" style="245" customWidth="1"/>
    <col min="3" max="3" width="12.140625" style="244" customWidth="1"/>
    <col min="4" max="4" width="7.5703125" style="244" customWidth="1"/>
    <col min="5" max="5" width="12.42578125" style="244" customWidth="1"/>
    <col min="6" max="6" width="18.28515625" style="244" customWidth="1"/>
    <col min="7" max="16384" width="9.140625" style="58"/>
  </cols>
  <sheetData>
    <row r="1" spans="1:6" ht="18.75">
      <c r="A1" s="325" t="s">
        <v>0</v>
      </c>
      <c r="B1" s="326"/>
      <c r="C1" s="326"/>
      <c r="D1" s="326"/>
      <c r="E1" s="326"/>
      <c r="F1" s="327"/>
    </row>
    <row r="2" spans="1:6" ht="18.75">
      <c r="A2" s="325" t="s">
        <v>1</v>
      </c>
      <c r="B2" s="326"/>
      <c r="C2" s="326"/>
      <c r="D2" s="326"/>
      <c r="E2" s="326"/>
      <c r="F2" s="327"/>
    </row>
    <row r="3" spans="1:6" ht="59.25" customHeight="1">
      <c r="A3" s="328" t="s">
        <v>463</v>
      </c>
      <c r="B3" s="329"/>
      <c r="C3" s="329"/>
      <c r="D3" s="329"/>
      <c r="E3" s="329"/>
      <c r="F3" s="330"/>
    </row>
    <row r="4" spans="1:6" ht="32.25" customHeight="1">
      <c r="A4" s="231" t="s">
        <v>348</v>
      </c>
      <c r="B4" s="232" t="s">
        <v>349</v>
      </c>
      <c r="C4" s="231" t="s">
        <v>353</v>
      </c>
      <c r="D4" s="231" t="s">
        <v>6</v>
      </c>
      <c r="E4" s="231" t="s">
        <v>7</v>
      </c>
      <c r="F4" s="231" t="s">
        <v>8</v>
      </c>
    </row>
    <row r="5" spans="1:6" ht="135">
      <c r="A5" s="231" t="s">
        <v>420</v>
      </c>
      <c r="B5" s="232" t="s">
        <v>362</v>
      </c>
      <c r="C5" s="234">
        <v>56.61</v>
      </c>
      <c r="D5" s="235" t="s">
        <v>218</v>
      </c>
      <c r="E5" s="235">
        <v>120.53</v>
      </c>
      <c r="F5" s="234">
        <f>ROUND(C5*E5,0)</f>
        <v>6823</v>
      </c>
    </row>
    <row r="6" spans="1:6" ht="94.5">
      <c r="A6" s="231" t="s">
        <v>421</v>
      </c>
      <c r="B6" s="232" t="s">
        <v>364</v>
      </c>
      <c r="C6" s="234">
        <v>5.14</v>
      </c>
      <c r="D6" s="235" t="s">
        <v>218</v>
      </c>
      <c r="E6" s="235">
        <v>223.35</v>
      </c>
      <c r="F6" s="234">
        <f>ROUND(C6*E6,0)</f>
        <v>1148</v>
      </c>
    </row>
    <row r="7" spans="1:6" ht="81">
      <c r="A7" s="231" t="s">
        <v>422</v>
      </c>
      <c r="B7" s="232" t="s">
        <v>367</v>
      </c>
      <c r="C7" s="234">
        <v>8.56</v>
      </c>
      <c r="D7" s="235" t="s">
        <v>218</v>
      </c>
      <c r="E7" s="231">
        <v>1149.1199999999999</v>
      </c>
      <c r="F7" s="233">
        <f>ROUND(C7*E7,0)</f>
        <v>9836</v>
      </c>
    </row>
    <row r="8" spans="1:6" ht="108">
      <c r="A8" s="231" t="s">
        <v>423</v>
      </c>
      <c r="B8" s="232" t="s">
        <v>369</v>
      </c>
      <c r="C8" s="231">
        <v>7.2</v>
      </c>
      <c r="D8" s="231" t="s">
        <v>218</v>
      </c>
      <c r="E8" s="233">
        <v>5358.83</v>
      </c>
      <c r="F8" s="233">
        <f>C8*E8</f>
        <v>38583.576000000001</v>
      </c>
    </row>
    <row r="9" spans="1:6" ht="108">
      <c r="A9" s="231" t="s">
        <v>424</v>
      </c>
      <c r="B9" s="232" t="s">
        <v>80</v>
      </c>
      <c r="C9" s="231">
        <v>18.899999999999999</v>
      </c>
      <c r="D9" s="231" t="s">
        <v>218</v>
      </c>
      <c r="E9" s="233">
        <v>2502.14</v>
      </c>
      <c r="F9" s="233">
        <f>C9*E9</f>
        <v>47290.445999999996</v>
      </c>
    </row>
    <row r="10" spans="1:6" ht="81">
      <c r="A10" s="231" t="s">
        <v>425</v>
      </c>
      <c r="B10" s="232" t="s">
        <v>142</v>
      </c>
      <c r="C10" s="231">
        <v>149.5</v>
      </c>
      <c r="D10" s="231" t="s">
        <v>302</v>
      </c>
      <c r="E10" s="233">
        <v>245.79</v>
      </c>
      <c r="F10" s="233">
        <f>C10*E10</f>
        <v>36745.604999999996</v>
      </c>
    </row>
    <row r="11" spans="1:6" ht="40.5">
      <c r="A11" s="231" t="s">
        <v>112</v>
      </c>
      <c r="B11" s="232" t="s">
        <v>426</v>
      </c>
      <c r="C11" s="233">
        <v>2.2999999999999998</v>
      </c>
      <c r="D11" s="231" t="s">
        <v>218</v>
      </c>
      <c r="E11" s="231">
        <v>5489.86</v>
      </c>
      <c r="F11" s="233">
        <f t="shared" ref="F11:F12" si="0">ROUND(C11*E11,0)</f>
        <v>12627</v>
      </c>
    </row>
    <row r="12" spans="1:6" ht="108">
      <c r="A12" s="231" t="s">
        <v>427</v>
      </c>
      <c r="B12" s="232" t="s">
        <v>428</v>
      </c>
      <c r="C12" s="231">
        <v>9.1999999999999998E-2</v>
      </c>
      <c r="D12" s="231" t="s">
        <v>429</v>
      </c>
      <c r="E12" s="233">
        <v>65841.84</v>
      </c>
      <c r="F12" s="233">
        <f t="shared" si="0"/>
        <v>6057</v>
      </c>
    </row>
    <row r="13" spans="1:6">
      <c r="A13" s="231">
        <v>11</v>
      </c>
      <c r="B13" s="232" t="s">
        <v>69</v>
      </c>
      <c r="C13" s="236"/>
      <c r="D13" s="236"/>
      <c r="E13" s="231"/>
      <c r="F13" s="234"/>
    </row>
    <row r="14" spans="1:6">
      <c r="A14" s="237" t="s">
        <v>430</v>
      </c>
      <c r="B14" s="232" t="s">
        <v>431</v>
      </c>
      <c r="C14" s="231">
        <v>16.3</v>
      </c>
      <c r="D14" s="231" t="s">
        <v>432</v>
      </c>
      <c r="E14" s="231">
        <v>880.61</v>
      </c>
      <c r="F14" s="234">
        <f>C14*E14</f>
        <v>14353.943000000001</v>
      </c>
    </row>
    <row r="15" spans="1:6">
      <c r="A15" s="231" t="s">
        <v>433</v>
      </c>
      <c r="B15" s="232" t="s">
        <v>434</v>
      </c>
      <c r="C15" s="231">
        <v>5.14</v>
      </c>
      <c r="D15" s="231" t="s">
        <v>432</v>
      </c>
      <c r="E15" s="231">
        <v>450.47</v>
      </c>
      <c r="F15" s="234">
        <f t="shared" ref="F15:F18" si="1">C15*E15</f>
        <v>2315.4158000000002</v>
      </c>
    </row>
    <row r="16" spans="1:6">
      <c r="A16" s="231" t="s">
        <v>435</v>
      </c>
      <c r="B16" s="232" t="s">
        <v>436</v>
      </c>
      <c r="C16" s="231">
        <v>8.44</v>
      </c>
      <c r="D16" s="231" t="s">
        <v>432</v>
      </c>
      <c r="E16" s="231">
        <v>513.67999999999995</v>
      </c>
      <c r="F16" s="234">
        <f t="shared" si="1"/>
        <v>4335.4591999999993</v>
      </c>
    </row>
    <row r="17" spans="1:7">
      <c r="A17" s="231" t="s">
        <v>437</v>
      </c>
      <c r="B17" s="232" t="s">
        <v>438</v>
      </c>
      <c r="C17" s="231">
        <v>27.5</v>
      </c>
      <c r="D17" s="231" t="s">
        <v>432</v>
      </c>
      <c r="E17" s="231">
        <v>831.81</v>
      </c>
      <c r="F17" s="234">
        <f t="shared" si="1"/>
        <v>22874.774999999998</v>
      </c>
    </row>
    <row r="18" spans="1:7">
      <c r="A18" s="231" t="s">
        <v>439</v>
      </c>
      <c r="B18" s="232" t="s">
        <v>440</v>
      </c>
      <c r="C18" s="231">
        <v>56.61</v>
      </c>
      <c r="D18" s="231" t="s">
        <v>432</v>
      </c>
      <c r="E18" s="231">
        <v>177.16</v>
      </c>
      <c r="F18" s="234">
        <f t="shared" si="1"/>
        <v>10029.027599999999</v>
      </c>
    </row>
    <row r="19" spans="1:7">
      <c r="A19" s="231"/>
      <c r="B19" s="232"/>
      <c r="C19" s="231"/>
      <c r="D19" s="231"/>
      <c r="E19" s="231" t="s">
        <v>43</v>
      </c>
      <c r="F19" s="238">
        <f>SUM(F5:F18)</f>
        <v>213019.24759999997</v>
      </c>
    </row>
    <row r="20" spans="1:7">
      <c r="A20" s="239"/>
      <c r="B20" s="240"/>
      <c r="C20" s="239"/>
      <c r="D20" s="239"/>
      <c r="E20" s="239"/>
      <c r="F20" s="241"/>
    </row>
    <row r="21" spans="1:7" ht="50.25" customHeight="1">
      <c r="A21" s="242"/>
      <c r="B21" s="268" t="s">
        <v>441</v>
      </c>
      <c r="C21" s="268"/>
      <c r="D21" s="268"/>
      <c r="E21" s="268"/>
      <c r="F21" s="268"/>
      <c r="G21" s="243"/>
    </row>
  </sheetData>
  <mergeCells count="4">
    <mergeCell ref="A1:F1"/>
    <mergeCell ref="A2:F2"/>
    <mergeCell ref="A3:F3"/>
    <mergeCell ref="B21:F21"/>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15"/>
  <sheetViews>
    <sheetView topLeftCell="A10" workbookViewId="0">
      <selection activeCell="F12" sqref="F12"/>
    </sheetView>
  </sheetViews>
  <sheetFormatPr defaultRowHeight="15"/>
  <cols>
    <col min="1" max="1" width="10.5703125" style="244" bestFit="1" customWidth="1"/>
    <col min="2" max="2" width="49.28515625" style="244" customWidth="1"/>
    <col min="3" max="3" width="12.5703125" style="244" customWidth="1"/>
    <col min="4" max="4" width="7.5703125" style="244" customWidth="1"/>
    <col min="5" max="5" width="14.85546875" style="244" customWidth="1"/>
    <col min="6" max="6" width="12" style="244" customWidth="1"/>
    <col min="7" max="16384" width="9.140625" style="58"/>
  </cols>
  <sheetData>
    <row r="1" spans="1:6">
      <c r="A1" s="331" t="s">
        <v>0</v>
      </c>
      <c r="B1" s="332"/>
      <c r="C1" s="332"/>
      <c r="D1" s="332"/>
      <c r="E1" s="332"/>
      <c r="F1" s="333"/>
    </row>
    <row r="2" spans="1:6">
      <c r="A2" s="331" t="s">
        <v>1</v>
      </c>
      <c r="B2" s="332"/>
      <c r="C2" s="332"/>
      <c r="D2" s="332"/>
      <c r="E2" s="332"/>
      <c r="F2" s="333"/>
    </row>
    <row r="3" spans="1:6" ht="59.25" customHeight="1">
      <c r="A3" s="334" t="s">
        <v>450</v>
      </c>
      <c r="B3" s="335"/>
      <c r="C3" s="335"/>
      <c r="D3" s="335"/>
      <c r="E3" s="335"/>
      <c r="F3" s="336"/>
    </row>
    <row r="4" spans="1:6" ht="32.25" customHeight="1">
      <c r="A4" s="231" t="s">
        <v>348</v>
      </c>
      <c r="B4" s="231" t="s">
        <v>349</v>
      </c>
      <c r="C4" s="231" t="s">
        <v>353</v>
      </c>
      <c r="D4" s="231" t="s">
        <v>6</v>
      </c>
      <c r="E4" s="231" t="s">
        <v>7</v>
      </c>
      <c r="F4" s="231" t="s">
        <v>8</v>
      </c>
    </row>
    <row r="5" spans="1:6" ht="135">
      <c r="A5" s="231" t="s">
        <v>456</v>
      </c>
      <c r="B5" s="232" t="s">
        <v>451</v>
      </c>
      <c r="C5" s="234">
        <v>40.79</v>
      </c>
      <c r="D5" s="235" t="s">
        <v>218</v>
      </c>
      <c r="E5" s="235">
        <v>120.53</v>
      </c>
      <c r="F5" s="234">
        <f>ROUND(C5*E5,0)</f>
        <v>4916</v>
      </c>
    </row>
    <row r="6" spans="1:6" ht="108">
      <c r="A6" s="231" t="s">
        <v>452</v>
      </c>
      <c r="B6" s="232" t="s">
        <v>453</v>
      </c>
      <c r="C6" s="231">
        <v>1.1399999999999999</v>
      </c>
      <c r="D6" s="231" t="s">
        <v>218</v>
      </c>
      <c r="E6" s="233">
        <v>5829</v>
      </c>
      <c r="F6" s="233">
        <f>ROUND(C6*E6,0)</f>
        <v>6645</v>
      </c>
    </row>
    <row r="7" spans="1:6" ht="105.75" customHeight="1">
      <c r="A7" s="231" t="s">
        <v>454</v>
      </c>
      <c r="B7" s="232" t="s">
        <v>455</v>
      </c>
      <c r="C7" s="231">
        <v>200.74</v>
      </c>
      <c r="D7" s="231" t="s">
        <v>161</v>
      </c>
      <c r="E7" s="233">
        <v>843</v>
      </c>
      <c r="F7" s="233">
        <f>ROUND(C7*E7,0)</f>
        <v>169224</v>
      </c>
    </row>
    <row r="8" spans="1:6">
      <c r="A8" s="231">
        <v>4</v>
      </c>
      <c r="B8" s="232" t="s">
        <v>69</v>
      </c>
      <c r="C8" s="236"/>
      <c r="D8" s="236"/>
      <c r="E8" s="231"/>
      <c r="F8" s="234"/>
    </row>
    <row r="9" spans="1:6">
      <c r="A9" s="237">
        <v>5</v>
      </c>
      <c r="B9" s="231" t="s">
        <v>431</v>
      </c>
      <c r="C9" s="231">
        <v>0.52</v>
      </c>
      <c r="D9" s="231" t="s">
        <v>432</v>
      </c>
      <c r="E9" s="231">
        <v>880.61</v>
      </c>
      <c r="F9" s="234">
        <f>C9*E9</f>
        <v>457.91720000000004</v>
      </c>
    </row>
    <row r="10" spans="1:6">
      <c r="A10" s="231">
        <v>6</v>
      </c>
      <c r="B10" s="231" t="s">
        <v>436</v>
      </c>
      <c r="C10" s="231">
        <v>1.04</v>
      </c>
      <c r="D10" s="231" t="s">
        <v>432</v>
      </c>
      <c r="E10" s="231">
        <v>513.67999999999995</v>
      </c>
      <c r="F10" s="234">
        <f t="shared" ref="F10:F11" si="0">C10*E10</f>
        <v>534.22719999999993</v>
      </c>
    </row>
    <row r="11" spans="1:6">
      <c r="A11" s="231">
        <v>7</v>
      </c>
      <c r="B11" s="231" t="s">
        <v>440</v>
      </c>
      <c r="C11" s="231">
        <v>40.79</v>
      </c>
      <c r="D11" s="231" t="s">
        <v>432</v>
      </c>
      <c r="E11" s="231">
        <v>177.16</v>
      </c>
      <c r="F11" s="234">
        <f t="shared" si="0"/>
        <v>7226.3563999999997</v>
      </c>
    </row>
    <row r="12" spans="1:6">
      <c r="A12" s="231"/>
      <c r="B12" s="231"/>
      <c r="C12" s="231"/>
      <c r="D12" s="231"/>
      <c r="E12" s="231" t="s">
        <v>43</v>
      </c>
      <c r="F12" s="238">
        <f>SUM(F5:F11)</f>
        <v>189003.50079999998</v>
      </c>
    </row>
    <row r="13" spans="1:6">
      <c r="A13" s="239"/>
      <c r="B13" s="239"/>
      <c r="C13" s="239"/>
      <c r="D13" s="239"/>
      <c r="E13" s="239"/>
      <c r="F13" s="241"/>
    </row>
    <row r="14" spans="1:6" ht="21" customHeight="1">
      <c r="A14" s="242"/>
      <c r="B14" s="242"/>
      <c r="C14" s="242"/>
      <c r="D14" s="242"/>
      <c r="E14" s="242"/>
      <c r="F14" s="242"/>
    </row>
    <row r="15" spans="1:6" ht="55.5" customHeight="1">
      <c r="A15" s="242"/>
      <c r="B15" s="268" t="s">
        <v>441</v>
      </c>
      <c r="C15" s="268"/>
      <c r="D15" s="268"/>
      <c r="E15" s="268"/>
      <c r="F15" s="268"/>
    </row>
  </sheetData>
  <mergeCells count="4">
    <mergeCell ref="A1:F1"/>
    <mergeCell ref="A2:F2"/>
    <mergeCell ref="A3:F3"/>
    <mergeCell ref="B15:F15"/>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G22"/>
  <sheetViews>
    <sheetView workbookViewId="0">
      <selection activeCell="A3" sqref="A3:F3"/>
    </sheetView>
  </sheetViews>
  <sheetFormatPr defaultRowHeight="15"/>
  <cols>
    <col min="1" max="1" width="10.5703125" style="244" bestFit="1" customWidth="1"/>
    <col min="2" max="2" width="43" style="245" customWidth="1"/>
    <col min="3" max="3" width="10.7109375" style="244" customWidth="1"/>
    <col min="4" max="4" width="7.5703125" style="244" customWidth="1"/>
    <col min="5" max="5" width="18.42578125" style="244" customWidth="1"/>
    <col min="6" max="6" width="12.28515625" style="244" customWidth="1"/>
    <col min="7" max="16384" width="9.140625" style="58"/>
  </cols>
  <sheetData>
    <row r="1" spans="1:6">
      <c r="A1" s="331" t="s">
        <v>0</v>
      </c>
      <c r="B1" s="332"/>
      <c r="C1" s="332"/>
      <c r="D1" s="332"/>
      <c r="E1" s="332"/>
      <c r="F1" s="333"/>
    </row>
    <row r="2" spans="1:6">
      <c r="A2" s="331" t="s">
        <v>1</v>
      </c>
      <c r="B2" s="332"/>
      <c r="C2" s="332"/>
      <c r="D2" s="332"/>
      <c r="E2" s="332"/>
      <c r="F2" s="333"/>
    </row>
    <row r="3" spans="1:6" ht="59.25" customHeight="1">
      <c r="A3" s="328" t="s">
        <v>418</v>
      </c>
      <c r="B3" s="329"/>
      <c r="C3" s="329"/>
      <c r="D3" s="329"/>
      <c r="E3" s="329"/>
      <c r="F3" s="330"/>
    </row>
    <row r="4" spans="1:6" ht="32.25" customHeight="1">
      <c r="A4" s="231" t="s">
        <v>348</v>
      </c>
      <c r="B4" s="232" t="s">
        <v>349</v>
      </c>
      <c r="C4" s="231" t="s">
        <v>353</v>
      </c>
      <c r="D4" s="231" t="s">
        <v>6</v>
      </c>
      <c r="E4" s="231" t="s">
        <v>7</v>
      </c>
      <c r="F4" s="231" t="s">
        <v>8</v>
      </c>
    </row>
    <row r="5" spans="1:6" ht="41.25" customHeight="1">
      <c r="A5" s="231" t="s">
        <v>419</v>
      </c>
      <c r="B5" s="232" t="s">
        <v>106</v>
      </c>
      <c r="C5" s="231">
        <v>1.1299999999999999</v>
      </c>
      <c r="D5" s="231" t="s">
        <v>218</v>
      </c>
      <c r="E5" s="231">
        <v>688.52</v>
      </c>
      <c r="F5" s="233">
        <f>C5*E5</f>
        <v>778.02759999999989</v>
      </c>
    </row>
    <row r="6" spans="1:6" ht="162">
      <c r="A6" s="231" t="s">
        <v>420</v>
      </c>
      <c r="B6" s="232" t="s">
        <v>362</v>
      </c>
      <c r="C6" s="234">
        <v>28.97</v>
      </c>
      <c r="D6" s="235" t="s">
        <v>218</v>
      </c>
      <c r="E6" s="235">
        <v>120.53</v>
      </c>
      <c r="F6" s="234">
        <f>ROUND(C6*E6,0)</f>
        <v>3492</v>
      </c>
    </row>
    <row r="7" spans="1:6" ht="94.5">
      <c r="A7" s="231" t="s">
        <v>421</v>
      </c>
      <c r="B7" s="232" t="s">
        <v>364</v>
      </c>
      <c r="C7" s="234">
        <v>2.66</v>
      </c>
      <c r="D7" s="235" t="s">
        <v>218</v>
      </c>
      <c r="E7" s="235">
        <v>223.35</v>
      </c>
      <c r="F7" s="234">
        <f>ROUND(C7*E7,0)</f>
        <v>594</v>
      </c>
    </row>
    <row r="8" spans="1:6" ht="94.5">
      <c r="A8" s="231" t="s">
        <v>422</v>
      </c>
      <c r="B8" s="232" t="s">
        <v>367</v>
      </c>
      <c r="C8" s="234">
        <v>4.43</v>
      </c>
      <c r="D8" s="235" t="s">
        <v>218</v>
      </c>
      <c r="E8" s="231">
        <v>1149.1199999999999</v>
      </c>
      <c r="F8" s="233">
        <f>ROUND(C8*E8,0)</f>
        <v>5091</v>
      </c>
    </row>
    <row r="9" spans="1:6" ht="121.5">
      <c r="A9" s="231" t="s">
        <v>423</v>
      </c>
      <c r="B9" s="232" t="s">
        <v>369</v>
      </c>
      <c r="C9" s="231">
        <v>3.7</v>
      </c>
      <c r="D9" s="231" t="s">
        <v>218</v>
      </c>
      <c r="E9" s="233">
        <v>5358.83</v>
      </c>
      <c r="F9" s="233">
        <f>C9*E9</f>
        <v>19827.671000000002</v>
      </c>
    </row>
    <row r="10" spans="1:6" ht="121.5">
      <c r="A10" s="231" t="s">
        <v>424</v>
      </c>
      <c r="B10" s="232" t="s">
        <v>80</v>
      </c>
      <c r="C10" s="231">
        <v>15.08</v>
      </c>
      <c r="D10" s="231" t="s">
        <v>218</v>
      </c>
      <c r="E10" s="233">
        <v>2502.14</v>
      </c>
      <c r="F10" s="233">
        <f>C10*E10</f>
        <v>37732.271199999996</v>
      </c>
    </row>
    <row r="11" spans="1:6" ht="81">
      <c r="A11" s="231" t="s">
        <v>425</v>
      </c>
      <c r="B11" s="232" t="s">
        <v>142</v>
      </c>
      <c r="C11" s="231">
        <v>73.599999999999994</v>
      </c>
      <c r="D11" s="231" t="s">
        <v>302</v>
      </c>
      <c r="E11" s="233">
        <v>245.79</v>
      </c>
      <c r="F11" s="233">
        <f>C11*E11</f>
        <v>18090.143999999997</v>
      </c>
    </row>
    <row r="12" spans="1:6" ht="40.5">
      <c r="A12" s="231" t="s">
        <v>112</v>
      </c>
      <c r="B12" s="232" t="s">
        <v>426</v>
      </c>
      <c r="C12" s="233">
        <v>1.8</v>
      </c>
      <c r="D12" s="231" t="s">
        <v>218</v>
      </c>
      <c r="E12" s="231">
        <v>5489.86</v>
      </c>
      <c r="F12" s="233">
        <f t="shared" ref="F12:F13" si="0">ROUND(C12*E12,0)</f>
        <v>9882</v>
      </c>
    </row>
    <row r="13" spans="1:6" ht="108">
      <c r="A13" s="231" t="s">
        <v>427</v>
      </c>
      <c r="B13" s="232" t="s">
        <v>428</v>
      </c>
      <c r="C13" s="231">
        <v>4.5999999999999999E-2</v>
      </c>
      <c r="D13" s="231" t="s">
        <v>429</v>
      </c>
      <c r="E13" s="233">
        <v>65841.84</v>
      </c>
      <c r="F13" s="233">
        <f t="shared" si="0"/>
        <v>3029</v>
      </c>
    </row>
    <row r="14" spans="1:6">
      <c r="A14" s="231">
        <v>11</v>
      </c>
      <c r="B14" s="232" t="s">
        <v>69</v>
      </c>
      <c r="C14" s="236"/>
      <c r="D14" s="236"/>
      <c r="E14" s="231"/>
      <c r="F14" s="234"/>
    </row>
    <row r="15" spans="1:6">
      <c r="A15" s="237" t="s">
        <v>430</v>
      </c>
      <c r="B15" s="232" t="s">
        <v>431</v>
      </c>
      <c r="C15" s="231">
        <v>10.73</v>
      </c>
      <c r="D15" s="231" t="s">
        <v>432</v>
      </c>
      <c r="E15" s="231">
        <v>880.61</v>
      </c>
      <c r="F15" s="234">
        <f>C15*E15</f>
        <v>9448.9453000000012</v>
      </c>
    </row>
    <row r="16" spans="1:6">
      <c r="A16" s="231" t="s">
        <v>433</v>
      </c>
      <c r="B16" s="232" t="s">
        <v>434</v>
      </c>
      <c r="C16" s="231">
        <v>2.66</v>
      </c>
      <c r="D16" s="231" t="s">
        <v>432</v>
      </c>
      <c r="E16" s="231">
        <v>450.47</v>
      </c>
      <c r="F16" s="234">
        <f t="shared" ref="F16:F19" si="1">C16*E16</f>
        <v>1198.2502000000002</v>
      </c>
    </row>
    <row r="17" spans="1:7">
      <c r="A17" s="231" t="s">
        <v>435</v>
      </c>
      <c r="B17" s="232" t="s">
        <v>436</v>
      </c>
      <c r="C17" s="231">
        <v>4.9000000000000004</v>
      </c>
      <c r="D17" s="231" t="s">
        <v>432</v>
      </c>
      <c r="E17" s="231">
        <v>513.67999999999995</v>
      </c>
      <c r="F17" s="234">
        <f t="shared" si="1"/>
        <v>2517.0320000000002</v>
      </c>
    </row>
    <row r="18" spans="1:7">
      <c r="A18" s="231" t="s">
        <v>437</v>
      </c>
      <c r="B18" s="232" t="s">
        <v>438</v>
      </c>
      <c r="C18" s="231">
        <v>19.5</v>
      </c>
      <c r="D18" s="231" t="s">
        <v>432</v>
      </c>
      <c r="E18" s="231">
        <v>831.81</v>
      </c>
      <c r="F18" s="234">
        <f t="shared" si="1"/>
        <v>16220.294999999998</v>
      </c>
    </row>
    <row r="19" spans="1:7">
      <c r="A19" s="231" t="s">
        <v>439</v>
      </c>
      <c r="B19" s="232" t="s">
        <v>440</v>
      </c>
      <c r="C19" s="231">
        <v>28.97</v>
      </c>
      <c r="D19" s="231" t="s">
        <v>432</v>
      </c>
      <c r="E19" s="231">
        <v>177.16</v>
      </c>
      <c r="F19" s="234">
        <f t="shared" si="1"/>
        <v>5132.3251999999993</v>
      </c>
    </row>
    <row r="20" spans="1:7">
      <c r="A20" s="231"/>
      <c r="B20" s="232"/>
      <c r="C20" s="231"/>
      <c r="D20" s="231"/>
      <c r="E20" s="231" t="s">
        <v>43</v>
      </c>
      <c r="F20" s="238">
        <f>SUM(F5:F19)</f>
        <v>133032.9615</v>
      </c>
    </row>
    <row r="21" spans="1:7">
      <c r="A21" s="239"/>
      <c r="B21" s="240"/>
      <c r="C21" s="239"/>
      <c r="D21" s="239"/>
      <c r="E21" s="239"/>
      <c r="F21" s="241"/>
    </row>
    <row r="22" spans="1:7" ht="50.25" customHeight="1">
      <c r="A22" s="242"/>
      <c r="B22" s="268" t="s">
        <v>441</v>
      </c>
      <c r="C22" s="268"/>
      <c r="D22" s="268"/>
      <c r="E22" s="268"/>
      <c r="F22" s="268"/>
      <c r="G22" s="243"/>
    </row>
  </sheetData>
  <mergeCells count="4">
    <mergeCell ref="A1:F1"/>
    <mergeCell ref="A2:F2"/>
    <mergeCell ref="A3:F3"/>
    <mergeCell ref="B22:F22"/>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G21"/>
  <sheetViews>
    <sheetView topLeftCell="A16" workbookViewId="0">
      <selection activeCell="F19" sqref="F19"/>
    </sheetView>
  </sheetViews>
  <sheetFormatPr defaultRowHeight="15"/>
  <cols>
    <col min="1" max="1" width="10.5703125" style="244" bestFit="1" customWidth="1"/>
    <col min="2" max="2" width="45.28515625" style="244" customWidth="1"/>
    <col min="3" max="3" width="11.5703125" style="244" customWidth="1"/>
    <col min="4" max="4" width="7.5703125" style="244" customWidth="1"/>
    <col min="5" max="5" width="13.42578125" style="244" customWidth="1"/>
    <col min="6" max="6" width="16.5703125" style="244" customWidth="1"/>
    <col min="7" max="16384" width="9.140625" style="58"/>
  </cols>
  <sheetData>
    <row r="1" spans="1:6">
      <c r="A1" s="331" t="s">
        <v>0</v>
      </c>
      <c r="B1" s="337"/>
      <c r="C1" s="337"/>
      <c r="D1" s="337"/>
      <c r="E1" s="337"/>
      <c r="F1" s="338"/>
    </row>
    <row r="2" spans="1:6">
      <c r="A2" s="331" t="s">
        <v>1</v>
      </c>
      <c r="B2" s="337"/>
      <c r="C2" s="337"/>
      <c r="D2" s="337"/>
      <c r="E2" s="337"/>
      <c r="F2" s="338"/>
    </row>
    <row r="3" spans="1:6" ht="59.25" customHeight="1">
      <c r="A3" s="328" t="s">
        <v>457</v>
      </c>
      <c r="B3" s="329"/>
      <c r="C3" s="329"/>
      <c r="D3" s="329"/>
      <c r="E3" s="329"/>
      <c r="F3" s="330"/>
    </row>
    <row r="4" spans="1:6" ht="32.25" customHeight="1">
      <c r="A4" s="231" t="s">
        <v>348</v>
      </c>
      <c r="B4" s="231" t="s">
        <v>349</v>
      </c>
      <c r="C4" s="231" t="s">
        <v>353</v>
      </c>
      <c r="D4" s="231" t="s">
        <v>6</v>
      </c>
      <c r="E4" s="231" t="s">
        <v>7</v>
      </c>
      <c r="F4" s="231" t="s">
        <v>8</v>
      </c>
    </row>
    <row r="5" spans="1:6" ht="148.5">
      <c r="A5" s="231" t="s">
        <v>420</v>
      </c>
      <c r="B5" s="231" t="s">
        <v>443</v>
      </c>
      <c r="C5" s="234">
        <v>34.770000000000003</v>
      </c>
      <c r="D5" s="235" t="s">
        <v>218</v>
      </c>
      <c r="E5" s="235">
        <v>120.53</v>
      </c>
      <c r="F5" s="234">
        <f>ROUND(C5*E5,0)</f>
        <v>4191</v>
      </c>
    </row>
    <row r="6" spans="1:6" ht="94.5">
      <c r="A6" s="231" t="s">
        <v>421</v>
      </c>
      <c r="B6" s="231" t="s">
        <v>364</v>
      </c>
      <c r="C6" s="234">
        <v>3.08</v>
      </c>
      <c r="D6" s="235" t="s">
        <v>218</v>
      </c>
      <c r="E6" s="235">
        <v>223.35</v>
      </c>
      <c r="F6" s="234">
        <f>ROUND(C6*E6,0)</f>
        <v>688</v>
      </c>
    </row>
    <row r="7" spans="1:6" ht="81">
      <c r="A7" s="231" t="s">
        <v>422</v>
      </c>
      <c r="B7" s="231" t="s">
        <v>367</v>
      </c>
      <c r="C7" s="234">
        <v>5.14</v>
      </c>
      <c r="D7" s="235" t="s">
        <v>218</v>
      </c>
      <c r="E7" s="231">
        <v>1149.1199999999999</v>
      </c>
      <c r="F7" s="233">
        <f>ROUND(C7*E7,0)</f>
        <v>5906</v>
      </c>
    </row>
    <row r="8" spans="1:6" ht="121.5">
      <c r="A8" s="231" t="s">
        <v>423</v>
      </c>
      <c r="B8" s="231" t="s">
        <v>369</v>
      </c>
      <c r="C8" s="231">
        <v>4.4000000000000004</v>
      </c>
      <c r="D8" s="231" t="s">
        <v>218</v>
      </c>
      <c r="E8" s="233">
        <v>5358.83</v>
      </c>
      <c r="F8" s="233">
        <f>C8*E8</f>
        <v>23578.852000000003</v>
      </c>
    </row>
    <row r="9" spans="1:6" ht="108">
      <c r="A9" s="231" t="s">
        <v>424</v>
      </c>
      <c r="B9" s="231" t="s">
        <v>80</v>
      </c>
      <c r="C9" s="231">
        <v>12.53</v>
      </c>
      <c r="D9" s="231" t="s">
        <v>218</v>
      </c>
      <c r="E9" s="233">
        <v>2502.14</v>
      </c>
      <c r="F9" s="233">
        <f>C9*E9</f>
        <v>31351.814199999997</v>
      </c>
    </row>
    <row r="10" spans="1:6" ht="81">
      <c r="A10" s="231" t="s">
        <v>425</v>
      </c>
      <c r="B10" s="231" t="s">
        <v>142</v>
      </c>
      <c r="C10" s="231">
        <v>73.599999999999994</v>
      </c>
      <c r="D10" s="231" t="s">
        <v>302</v>
      </c>
      <c r="E10" s="233">
        <v>245.79</v>
      </c>
      <c r="F10" s="233">
        <f>C10*E10</f>
        <v>18090.143999999997</v>
      </c>
    </row>
    <row r="11" spans="1:6" ht="40.5">
      <c r="A11" s="231" t="s">
        <v>112</v>
      </c>
      <c r="B11" s="231" t="s">
        <v>426</v>
      </c>
      <c r="C11" s="233">
        <v>1.8</v>
      </c>
      <c r="D11" s="231" t="s">
        <v>218</v>
      </c>
      <c r="E11" s="231">
        <v>5489.86</v>
      </c>
      <c r="F11" s="233">
        <f t="shared" ref="F11:F12" si="0">ROUND(C11*E11,0)</f>
        <v>9882</v>
      </c>
    </row>
    <row r="12" spans="1:6" ht="108">
      <c r="A12" s="231" t="s">
        <v>427</v>
      </c>
      <c r="B12" s="231" t="s">
        <v>428</v>
      </c>
      <c r="C12" s="231">
        <v>4.5999999999999999E-2</v>
      </c>
      <c r="D12" s="231" t="s">
        <v>429</v>
      </c>
      <c r="E12" s="233">
        <v>65841.84</v>
      </c>
      <c r="F12" s="233">
        <f t="shared" si="0"/>
        <v>3029</v>
      </c>
    </row>
    <row r="13" spans="1:6">
      <c r="A13" s="231">
        <v>11</v>
      </c>
      <c r="B13" s="231" t="s">
        <v>69</v>
      </c>
      <c r="C13" s="236"/>
      <c r="D13" s="236"/>
      <c r="E13" s="231"/>
      <c r="F13" s="234"/>
    </row>
    <row r="14" spans="1:6">
      <c r="A14" s="237" t="s">
        <v>430</v>
      </c>
      <c r="B14" s="231" t="s">
        <v>431</v>
      </c>
      <c r="C14" s="231">
        <v>10.050000000000001</v>
      </c>
      <c r="D14" s="231" t="s">
        <v>432</v>
      </c>
      <c r="E14" s="231">
        <v>880.61</v>
      </c>
      <c r="F14" s="234">
        <f>C14*E14</f>
        <v>8850.1305000000011</v>
      </c>
    </row>
    <row r="15" spans="1:6">
      <c r="A15" s="231" t="s">
        <v>433</v>
      </c>
      <c r="B15" s="231" t="s">
        <v>434</v>
      </c>
      <c r="C15" s="231">
        <v>3.08</v>
      </c>
      <c r="D15" s="231" t="s">
        <v>432</v>
      </c>
      <c r="E15" s="231">
        <v>450.47</v>
      </c>
      <c r="F15" s="234">
        <f t="shared" ref="F15:F18" si="1">C15*E15</f>
        <v>1387.4476000000002</v>
      </c>
    </row>
    <row r="16" spans="1:6">
      <c r="A16" s="231" t="s">
        <v>435</v>
      </c>
      <c r="B16" s="231" t="s">
        <v>436</v>
      </c>
      <c r="C16" s="231">
        <v>5.54</v>
      </c>
      <c r="D16" s="231" t="s">
        <v>432</v>
      </c>
      <c r="E16" s="231">
        <v>513.67999999999995</v>
      </c>
      <c r="F16" s="234">
        <f t="shared" si="1"/>
        <v>2845.7871999999998</v>
      </c>
    </row>
    <row r="17" spans="1:7">
      <c r="A17" s="231" t="s">
        <v>437</v>
      </c>
      <c r="B17" s="231" t="s">
        <v>438</v>
      </c>
      <c r="C17" s="231">
        <v>17.7</v>
      </c>
      <c r="D17" s="231" t="s">
        <v>432</v>
      </c>
      <c r="E17" s="231">
        <v>831.81</v>
      </c>
      <c r="F17" s="234">
        <f t="shared" si="1"/>
        <v>14723.036999999998</v>
      </c>
    </row>
    <row r="18" spans="1:7">
      <c r="A18" s="231" t="s">
        <v>439</v>
      </c>
      <c r="B18" s="231" t="s">
        <v>440</v>
      </c>
      <c r="C18" s="231">
        <v>34.770000000000003</v>
      </c>
      <c r="D18" s="231" t="s">
        <v>432</v>
      </c>
      <c r="E18" s="231">
        <v>177.16</v>
      </c>
      <c r="F18" s="234">
        <f t="shared" si="1"/>
        <v>6159.8532000000005</v>
      </c>
    </row>
    <row r="19" spans="1:7">
      <c r="A19" s="231"/>
      <c r="B19" s="231"/>
      <c r="C19" s="231"/>
      <c r="D19" s="231"/>
      <c r="E19" s="231" t="s">
        <v>43</v>
      </c>
      <c r="F19" s="238">
        <f>SUM(F5:F18)</f>
        <v>130683.06569999999</v>
      </c>
    </row>
    <row r="20" spans="1:7">
      <c r="A20" s="239"/>
      <c r="B20" s="239"/>
      <c r="C20" s="239"/>
      <c r="D20" s="239"/>
      <c r="E20" s="239"/>
      <c r="F20" s="241"/>
    </row>
    <row r="21" spans="1:7" ht="50.25" customHeight="1">
      <c r="A21" s="242"/>
      <c r="B21" s="268" t="s">
        <v>441</v>
      </c>
      <c r="C21" s="268"/>
      <c r="D21" s="268"/>
      <c r="E21" s="268"/>
      <c r="F21" s="268"/>
      <c r="G21" s="243"/>
    </row>
  </sheetData>
  <mergeCells count="4">
    <mergeCell ref="A1:F1"/>
    <mergeCell ref="A2:F2"/>
    <mergeCell ref="A3:F3"/>
    <mergeCell ref="B21:F21"/>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RowHeight="15"/>
  <cols>
    <col min="1" max="1" width="10.5703125" style="244" bestFit="1" customWidth="1"/>
    <col min="2" max="2" width="43.42578125" style="244" customWidth="1"/>
    <col min="3" max="3" width="10.85546875" style="244" customWidth="1"/>
    <col min="4" max="4" width="7.5703125" style="244" customWidth="1"/>
    <col min="5" max="5" width="14" style="244" customWidth="1"/>
    <col min="6" max="6" width="11.7109375" style="244" customWidth="1"/>
    <col min="7" max="16384" width="9.140625" style="58"/>
  </cols>
  <sheetData>
    <row r="1" spans="1:6">
      <c r="A1" s="331" t="s">
        <v>0</v>
      </c>
      <c r="B1" s="332"/>
      <c r="C1" s="332"/>
      <c r="D1" s="332"/>
      <c r="E1" s="332"/>
      <c r="F1" s="333"/>
    </row>
    <row r="2" spans="1:6">
      <c r="A2" s="331" t="s">
        <v>1</v>
      </c>
      <c r="B2" s="332"/>
      <c r="C2" s="332"/>
      <c r="D2" s="332"/>
      <c r="E2" s="332"/>
      <c r="F2" s="333"/>
    </row>
    <row r="3" spans="1:6" ht="59.25" customHeight="1">
      <c r="A3" s="328" t="s">
        <v>458</v>
      </c>
      <c r="B3" s="329"/>
      <c r="C3" s="329"/>
      <c r="D3" s="329"/>
      <c r="E3" s="329"/>
      <c r="F3" s="330"/>
    </row>
    <row r="4" spans="1:6" ht="32.25" customHeight="1">
      <c r="A4" s="231" t="s">
        <v>348</v>
      </c>
      <c r="B4" s="231" t="s">
        <v>349</v>
      </c>
      <c r="C4" s="231" t="s">
        <v>353</v>
      </c>
      <c r="D4" s="231" t="s">
        <v>6</v>
      </c>
      <c r="E4" s="231" t="s">
        <v>7</v>
      </c>
      <c r="F4" s="231" t="s">
        <v>8</v>
      </c>
    </row>
    <row r="5" spans="1:6" ht="148.5">
      <c r="A5" s="231" t="s">
        <v>459</v>
      </c>
      <c r="B5" s="231" t="s">
        <v>362</v>
      </c>
      <c r="C5" s="234">
        <v>30.59</v>
      </c>
      <c r="D5" s="235" t="s">
        <v>218</v>
      </c>
      <c r="E5" s="235">
        <v>120.53</v>
      </c>
      <c r="F5" s="234">
        <f>ROUND(C5*E5,0)</f>
        <v>3687</v>
      </c>
    </row>
    <row r="6" spans="1:6" ht="94.5">
      <c r="A6" s="231" t="s">
        <v>460</v>
      </c>
      <c r="B6" s="231" t="s">
        <v>367</v>
      </c>
      <c r="C6" s="234">
        <v>6.38</v>
      </c>
      <c r="D6" s="235" t="s">
        <v>218</v>
      </c>
      <c r="E6" s="231">
        <v>1149.1199999999999</v>
      </c>
      <c r="F6" s="233">
        <f>ROUND(C6*E6,0)</f>
        <v>7331</v>
      </c>
    </row>
    <row r="7" spans="1:6" ht="121.5">
      <c r="A7" s="231" t="s">
        <v>461</v>
      </c>
      <c r="B7" s="231" t="s">
        <v>453</v>
      </c>
      <c r="C7" s="231">
        <v>25.49</v>
      </c>
      <c r="D7" s="231" t="s">
        <v>218</v>
      </c>
      <c r="E7" s="233">
        <v>5829</v>
      </c>
      <c r="F7" s="233">
        <f>ROUND(C7*E7,0)</f>
        <v>148581</v>
      </c>
    </row>
    <row r="8" spans="1:6">
      <c r="A8" s="231">
        <v>5</v>
      </c>
      <c r="B8" s="231" t="s">
        <v>69</v>
      </c>
      <c r="C8" s="236"/>
      <c r="D8" s="236"/>
      <c r="E8" s="231"/>
      <c r="F8" s="234"/>
    </row>
    <row r="9" spans="1:6">
      <c r="A9" s="237" t="s">
        <v>430</v>
      </c>
      <c r="B9" s="231" t="s">
        <v>431</v>
      </c>
      <c r="C9" s="231">
        <v>10.95</v>
      </c>
      <c r="D9" s="231" t="s">
        <v>432</v>
      </c>
      <c r="E9" s="231">
        <v>880.61</v>
      </c>
      <c r="F9" s="234">
        <f>C9*E9</f>
        <v>9642.6795000000002</v>
      </c>
    </row>
    <row r="10" spans="1:6">
      <c r="A10" s="231" t="s">
        <v>433</v>
      </c>
      <c r="B10" s="231" t="s">
        <v>436</v>
      </c>
      <c r="C10" s="231">
        <v>21.9</v>
      </c>
      <c r="D10" s="231" t="s">
        <v>432</v>
      </c>
      <c r="E10" s="231">
        <v>513.67999999999995</v>
      </c>
      <c r="F10" s="234">
        <f t="shared" ref="F10:F12" si="0">C10*E10</f>
        <v>11249.591999999999</v>
      </c>
    </row>
    <row r="11" spans="1:6">
      <c r="A11" s="231" t="s">
        <v>435</v>
      </c>
      <c r="B11" s="231" t="s">
        <v>438</v>
      </c>
      <c r="C11" s="231">
        <v>6.38</v>
      </c>
      <c r="D11" s="231" t="s">
        <v>432</v>
      </c>
      <c r="E11" s="231">
        <v>831.81</v>
      </c>
      <c r="F11" s="234">
        <f t="shared" si="0"/>
        <v>5306.9477999999999</v>
      </c>
    </row>
    <row r="12" spans="1:6">
      <c r="A12" s="231" t="s">
        <v>437</v>
      </c>
      <c r="B12" s="231" t="s">
        <v>440</v>
      </c>
      <c r="C12" s="231">
        <v>30.59</v>
      </c>
      <c r="D12" s="231" t="s">
        <v>432</v>
      </c>
      <c r="E12" s="231">
        <v>177.16</v>
      </c>
      <c r="F12" s="234">
        <f t="shared" si="0"/>
        <v>5419.3243999999995</v>
      </c>
    </row>
    <row r="13" spans="1:6">
      <c r="A13" s="231"/>
      <c r="B13" s="231"/>
      <c r="C13" s="231"/>
      <c r="D13" s="231"/>
      <c r="E13" s="231" t="s">
        <v>43</v>
      </c>
      <c r="F13" s="238">
        <f>SUM(F5:F12)</f>
        <v>191217.54370000001</v>
      </c>
    </row>
    <row r="14" spans="1:6">
      <c r="A14" s="239"/>
      <c r="B14" s="239"/>
      <c r="C14" s="239"/>
      <c r="D14" s="239"/>
      <c r="E14" s="239"/>
      <c r="F14" s="241"/>
    </row>
    <row r="15" spans="1:6" ht="50.25" customHeight="1">
      <c r="A15" s="242"/>
      <c r="B15" s="268" t="s">
        <v>441</v>
      </c>
      <c r="C15" s="268"/>
      <c r="D15" s="268"/>
      <c r="E15" s="268"/>
      <c r="F15" s="268"/>
    </row>
  </sheetData>
  <mergeCells count="4">
    <mergeCell ref="A1:F1"/>
    <mergeCell ref="A2:F2"/>
    <mergeCell ref="A3:F3"/>
    <mergeCell ref="B15:F1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26"/>
  <sheetViews>
    <sheetView topLeftCell="A19"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37.5" customHeight="1">
      <c r="A3" s="255" t="s">
        <v>493</v>
      </c>
      <c r="B3" s="255"/>
      <c r="C3" s="255"/>
      <c r="D3" s="255"/>
      <c r="E3" s="255"/>
      <c r="F3" s="255"/>
      <c r="G3" s="255"/>
      <c r="H3" s="255"/>
      <c r="I3" s="255"/>
      <c r="J3" s="2"/>
    </row>
    <row r="4" spans="1:10">
      <c r="A4" s="3" t="s">
        <v>3</v>
      </c>
      <c r="B4" s="3" t="s">
        <v>4</v>
      </c>
      <c r="C4" s="3">
        <v>3</v>
      </c>
      <c r="D4" s="3">
        <v>1</v>
      </c>
      <c r="E4" s="3">
        <v>2</v>
      </c>
      <c r="F4" s="3" t="s">
        <v>5</v>
      </c>
      <c r="G4" s="3" t="s">
        <v>6</v>
      </c>
      <c r="H4" s="3" t="s">
        <v>7</v>
      </c>
      <c r="I4" s="3" t="s">
        <v>8</v>
      </c>
    </row>
    <row r="5" spans="1:10" ht="21">
      <c r="A5" s="4">
        <v>1</v>
      </c>
      <c r="B5" s="37" t="s">
        <v>45</v>
      </c>
      <c r="C5" s="4"/>
      <c r="D5" s="4">
        <v>4</v>
      </c>
      <c r="E5" s="4"/>
      <c r="F5" s="4">
        <v>2</v>
      </c>
      <c r="G5" s="4" t="s">
        <v>46</v>
      </c>
      <c r="H5" s="4">
        <v>261.12</v>
      </c>
      <c r="I5" s="7">
        <f>H5*F5</f>
        <v>522.24</v>
      </c>
    </row>
    <row r="6" spans="1:10" ht="114.75">
      <c r="A6" s="4" t="s">
        <v>86</v>
      </c>
      <c r="B6" s="5" t="s">
        <v>10</v>
      </c>
      <c r="C6" s="9">
        <v>80.72</v>
      </c>
      <c r="D6" s="9">
        <v>11.23</v>
      </c>
      <c r="E6" s="9">
        <v>20.8</v>
      </c>
      <c r="F6" s="4">
        <v>35.32</v>
      </c>
      <c r="G6" s="6" t="s">
        <v>11</v>
      </c>
      <c r="H6" s="6">
        <v>120.53</v>
      </c>
      <c r="I6" s="7">
        <f t="shared" ref="I6:I20" si="0">H6*F6</f>
        <v>4257.1196</v>
      </c>
    </row>
    <row r="7" spans="1:10" ht="30">
      <c r="A7" s="92" t="s">
        <v>184</v>
      </c>
      <c r="B7" s="93" t="s">
        <v>185</v>
      </c>
      <c r="C7" s="40">
        <v>37.28</v>
      </c>
      <c r="D7" s="40" t="s">
        <v>11</v>
      </c>
      <c r="E7" s="40">
        <v>390.16</v>
      </c>
      <c r="F7" s="4">
        <v>0.92</v>
      </c>
      <c r="G7" s="6" t="s">
        <v>11</v>
      </c>
      <c r="H7" s="6">
        <v>390.16</v>
      </c>
      <c r="I7" s="7">
        <f t="shared" si="0"/>
        <v>358.94720000000007</v>
      </c>
    </row>
    <row r="8" spans="1:10" ht="30">
      <c r="A8" s="92" t="s">
        <v>186</v>
      </c>
      <c r="B8" s="93" t="s">
        <v>187</v>
      </c>
      <c r="C8" s="40">
        <v>4.5999999999999996</v>
      </c>
      <c r="D8" s="40" t="s">
        <v>11</v>
      </c>
      <c r="E8" s="40">
        <v>1435.57</v>
      </c>
      <c r="F8" s="40">
        <v>0.52</v>
      </c>
      <c r="G8" s="6" t="s">
        <v>11</v>
      </c>
      <c r="H8" s="6">
        <v>1435.57</v>
      </c>
      <c r="I8" s="7">
        <f t="shared" si="0"/>
        <v>746.49639999999999</v>
      </c>
    </row>
    <row r="9" spans="1:10" ht="104.25" customHeight="1">
      <c r="A9" s="92" t="s">
        <v>52</v>
      </c>
      <c r="B9" s="94" t="s">
        <v>53</v>
      </c>
      <c r="C9" s="40">
        <v>29.92</v>
      </c>
      <c r="D9" s="40" t="s">
        <v>11</v>
      </c>
      <c r="E9" s="40">
        <v>223.35</v>
      </c>
      <c r="F9" s="40">
        <v>3.9</v>
      </c>
      <c r="G9" s="6" t="s">
        <v>11</v>
      </c>
      <c r="H9" s="6">
        <v>223.35</v>
      </c>
      <c r="I9" s="7">
        <f t="shared" si="0"/>
        <v>871.06499999999994</v>
      </c>
    </row>
    <row r="10" spans="1:10" ht="52.5">
      <c r="A10" s="4" t="s">
        <v>54</v>
      </c>
      <c r="B10" s="78" t="s">
        <v>16</v>
      </c>
      <c r="C10" s="9">
        <v>13.39</v>
      </c>
      <c r="D10" s="6" t="s">
        <v>14</v>
      </c>
      <c r="E10" s="6">
        <v>1149.1199999999999</v>
      </c>
      <c r="F10" s="61">
        <v>4.87</v>
      </c>
      <c r="G10" s="6" t="s">
        <v>11</v>
      </c>
      <c r="H10" s="6">
        <v>1149.1199999999999</v>
      </c>
      <c r="I10" s="7">
        <f t="shared" si="0"/>
        <v>5596.2143999999998</v>
      </c>
    </row>
    <row r="11" spans="1:10" ht="75" customHeight="1">
      <c r="A11" s="4" t="s">
        <v>188</v>
      </c>
      <c r="B11" s="8" t="s">
        <v>56</v>
      </c>
      <c r="C11" s="9">
        <v>13.23</v>
      </c>
      <c r="D11" s="9" t="s">
        <v>34</v>
      </c>
      <c r="E11" s="9">
        <v>5829</v>
      </c>
      <c r="F11" s="4">
        <v>14.45</v>
      </c>
      <c r="G11" s="6" t="s">
        <v>14</v>
      </c>
      <c r="H11" s="6">
        <v>5829</v>
      </c>
      <c r="I11" s="7">
        <f t="shared" si="0"/>
        <v>84229.05</v>
      </c>
    </row>
    <row r="12" spans="1:10" ht="63.75" customHeight="1">
      <c r="A12" s="24" t="s">
        <v>84</v>
      </c>
      <c r="B12" s="5" t="s">
        <v>20</v>
      </c>
      <c r="C12" s="9">
        <v>6.01</v>
      </c>
      <c r="D12" s="6" t="s">
        <v>14</v>
      </c>
      <c r="E12" s="6">
        <v>5489.86</v>
      </c>
      <c r="F12" s="4">
        <v>4.1100000000000003</v>
      </c>
      <c r="G12" s="6" t="s">
        <v>14</v>
      </c>
      <c r="H12" s="6">
        <v>5489.86</v>
      </c>
      <c r="I12" s="7">
        <f t="shared" si="0"/>
        <v>22563.3246</v>
      </c>
    </row>
    <row r="13" spans="1:10" ht="78" customHeight="1">
      <c r="A13" s="4" t="s">
        <v>189</v>
      </c>
      <c r="B13" s="5" t="s">
        <v>59</v>
      </c>
      <c r="C13" s="9">
        <v>1.87</v>
      </c>
      <c r="D13" s="6" t="s">
        <v>23</v>
      </c>
      <c r="E13" s="6">
        <v>65841.84</v>
      </c>
      <c r="F13" s="52">
        <v>1.6379999999999999</v>
      </c>
      <c r="G13" s="95" t="s">
        <v>23</v>
      </c>
      <c r="H13" s="95">
        <v>65841.84</v>
      </c>
      <c r="I13" s="7">
        <f t="shared" si="0"/>
        <v>107848.93391999998</v>
      </c>
    </row>
    <row r="14" spans="1:10" ht="75" customHeight="1">
      <c r="A14" s="4" t="s">
        <v>190</v>
      </c>
      <c r="B14" s="8" t="s">
        <v>56</v>
      </c>
      <c r="C14" s="9">
        <v>13.23</v>
      </c>
      <c r="D14" s="9" t="s">
        <v>34</v>
      </c>
      <c r="E14" s="9">
        <v>5829</v>
      </c>
      <c r="F14" s="4">
        <v>1.4</v>
      </c>
      <c r="G14" s="6" t="s">
        <v>14</v>
      </c>
      <c r="H14" s="6">
        <v>5829</v>
      </c>
      <c r="I14" s="7">
        <f t="shared" si="0"/>
        <v>8160.5999999999995</v>
      </c>
    </row>
    <row r="15" spans="1:10" ht="18.75">
      <c r="A15" s="4">
        <v>10</v>
      </c>
      <c r="B15" s="16" t="s">
        <v>24</v>
      </c>
      <c r="C15" s="9"/>
      <c r="D15" s="9"/>
      <c r="E15" s="9"/>
      <c r="F15" s="4"/>
      <c r="G15" s="6"/>
      <c r="H15" s="6"/>
      <c r="I15" s="7">
        <f t="shared" si="0"/>
        <v>0</v>
      </c>
    </row>
    <row r="16" spans="1:10" ht="15.75">
      <c r="A16" s="4">
        <v>11</v>
      </c>
      <c r="B16" s="5" t="s">
        <v>41</v>
      </c>
      <c r="C16" s="9">
        <v>7.51</v>
      </c>
      <c r="D16" s="9">
        <v>1.21</v>
      </c>
      <c r="E16" s="9">
        <v>1.95</v>
      </c>
      <c r="F16" s="4">
        <v>3.9</v>
      </c>
      <c r="G16" s="6" t="s">
        <v>14</v>
      </c>
      <c r="H16" s="6">
        <v>403.07</v>
      </c>
      <c r="I16" s="7">
        <f t="shared" si="0"/>
        <v>1571.973</v>
      </c>
    </row>
    <row r="17" spans="1:9" ht="15.75">
      <c r="A17" s="4">
        <v>12</v>
      </c>
      <c r="B17" s="5" t="s">
        <v>114</v>
      </c>
      <c r="C17" s="9">
        <v>19.899999999999999</v>
      </c>
      <c r="D17" s="9">
        <v>10.51</v>
      </c>
      <c r="E17" s="9">
        <v>5.97</v>
      </c>
      <c r="F17" s="4">
        <v>8.58</v>
      </c>
      <c r="G17" s="6" t="s">
        <v>14</v>
      </c>
      <c r="H17" s="6">
        <v>907.32</v>
      </c>
      <c r="I17" s="7">
        <f t="shared" si="0"/>
        <v>7784.8056000000006</v>
      </c>
    </row>
    <row r="18" spans="1:9" ht="15.75">
      <c r="A18" s="4">
        <v>13</v>
      </c>
      <c r="B18" s="5" t="s">
        <v>61</v>
      </c>
      <c r="C18" s="9">
        <v>12.36</v>
      </c>
      <c r="D18" s="9">
        <v>9.26</v>
      </c>
      <c r="E18" s="9">
        <v>4.74</v>
      </c>
      <c r="F18" s="4">
        <v>17.16</v>
      </c>
      <c r="G18" s="6" t="s">
        <v>14</v>
      </c>
      <c r="H18" s="6">
        <v>541.66999999999996</v>
      </c>
      <c r="I18" s="7">
        <f t="shared" si="0"/>
        <v>9295.0571999999993</v>
      </c>
    </row>
    <row r="19" spans="1:9" ht="15.75">
      <c r="A19" s="4">
        <v>14</v>
      </c>
      <c r="B19" s="5" t="s">
        <v>191</v>
      </c>
      <c r="C19" s="9">
        <v>12.36</v>
      </c>
      <c r="D19" s="9">
        <v>9.26</v>
      </c>
      <c r="E19" s="9">
        <v>4.74</v>
      </c>
      <c r="F19" s="4">
        <v>4.87</v>
      </c>
      <c r="G19" s="6" t="s">
        <v>14</v>
      </c>
      <c r="H19" s="6">
        <v>863.24</v>
      </c>
      <c r="I19" s="7">
        <f t="shared" si="0"/>
        <v>4203.9787999999999</v>
      </c>
    </row>
    <row r="20" spans="1:9" ht="15.75">
      <c r="A20" s="4">
        <v>15</v>
      </c>
      <c r="B20" s="5" t="s">
        <v>28</v>
      </c>
      <c r="C20" s="9">
        <v>80.72</v>
      </c>
      <c r="D20" s="9">
        <v>14.81</v>
      </c>
      <c r="E20" s="9">
        <v>20.8</v>
      </c>
      <c r="F20" s="4">
        <v>36.76</v>
      </c>
      <c r="G20" s="6" t="s">
        <v>14</v>
      </c>
      <c r="H20" s="6">
        <v>177.16</v>
      </c>
      <c r="I20" s="7">
        <f t="shared" si="0"/>
        <v>6512.4015999999992</v>
      </c>
    </row>
    <row r="21" spans="1:9">
      <c r="A21" s="17"/>
      <c r="B21" s="257" t="s">
        <v>74</v>
      </c>
      <c r="C21" s="258"/>
      <c r="D21" s="258"/>
      <c r="E21" s="258"/>
      <c r="F21" s="258"/>
      <c r="G21" s="258"/>
      <c r="H21" s="259"/>
      <c r="I21" s="18">
        <f>SUM(I5:I20)</f>
        <v>264522.20731999999</v>
      </c>
    </row>
    <row r="22" spans="1:9">
      <c r="A22" s="54"/>
      <c r="B22" s="20"/>
      <c r="C22" s="55"/>
      <c r="D22" s="55"/>
      <c r="E22" s="55"/>
      <c r="F22" s="55"/>
      <c r="G22" s="55"/>
      <c r="H22" s="55"/>
      <c r="I22" s="21"/>
    </row>
    <row r="23" spans="1:9">
      <c r="A23" s="19"/>
      <c r="B23" s="20"/>
      <c r="C23" s="20"/>
      <c r="D23" s="20"/>
      <c r="E23" s="20"/>
      <c r="F23" s="20"/>
      <c r="G23" s="20"/>
      <c r="H23" s="20"/>
      <c r="I23" s="21"/>
    </row>
    <row r="24" spans="1:9" ht="15" customHeight="1">
      <c r="B24" s="256" t="s">
        <v>30</v>
      </c>
      <c r="C24" s="256"/>
      <c r="D24" s="256"/>
      <c r="E24" s="256"/>
      <c r="F24" s="256"/>
      <c r="G24" s="256"/>
      <c r="H24" s="256"/>
      <c r="I24" s="256"/>
    </row>
    <row r="25" spans="1:9">
      <c r="B25" s="256"/>
      <c r="C25" s="256"/>
      <c r="D25" s="256"/>
      <c r="E25" s="256"/>
      <c r="F25" s="256"/>
      <c r="G25" s="256"/>
      <c r="H25" s="256"/>
      <c r="I25" s="256"/>
    </row>
    <row r="26" spans="1:9">
      <c r="B26" s="256"/>
      <c r="C26" s="256"/>
      <c r="D26" s="256"/>
      <c r="E26" s="256"/>
      <c r="F26" s="256"/>
      <c r="G26" s="256"/>
      <c r="H26" s="256"/>
      <c r="I26" s="256"/>
    </row>
  </sheetData>
  <mergeCells count="5">
    <mergeCell ref="A1:I1"/>
    <mergeCell ref="A2:I2"/>
    <mergeCell ref="A3:I3"/>
    <mergeCell ref="B21:H21"/>
    <mergeCell ref="B24:I26"/>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F16"/>
  <sheetViews>
    <sheetView topLeftCell="A7" workbookViewId="0">
      <selection activeCell="F14" sqref="F14"/>
    </sheetView>
  </sheetViews>
  <sheetFormatPr defaultRowHeight="15"/>
  <cols>
    <col min="1" max="1" width="10.5703125" style="244" bestFit="1" customWidth="1"/>
    <col min="2" max="2" width="46" style="245" customWidth="1"/>
    <col min="3" max="3" width="11.140625" style="244" customWidth="1"/>
    <col min="4" max="4" width="7.5703125" style="244" customWidth="1"/>
    <col min="5" max="5" width="12.140625" style="244" customWidth="1"/>
    <col min="6" max="6" width="13.42578125" style="244" customWidth="1"/>
    <col min="7" max="16384" width="9.140625" style="58"/>
  </cols>
  <sheetData>
    <row r="1" spans="1:6" ht="15.75">
      <c r="A1" s="339" t="s">
        <v>0</v>
      </c>
      <c r="B1" s="340"/>
      <c r="C1" s="340"/>
      <c r="D1" s="340"/>
      <c r="E1" s="340"/>
      <c r="F1" s="341"/>
    </row>
    <row r="2" spans="1:6" ht="15.75">
      <c r="A2" s="339" t="s">
        <v>1</v>
      </c>
      <c r="B2" s="340"/>
      <c r="C2" s="340"/>
      <c r="D2" s="340"/>
      <c r="E2" s="340"/>
      <c r="F2" s="341"/>
    </row>
    <row r="3" spans="1:6" ht="46.5" customHeight="1">
      <c r="A3" s="328" t="s">
        <v>499</v>
      </c>
      <c r="B3" s="329"/>
      <c r="C3" s="329"/>
      <c r="D3" s="329"/>
      <c r="E3" s="329"/>
      <c r="F3" s="330"/>
    </row>
    <row r="4" spans="1:6" ht="32.25" customHeight="1">
      <c r="A4" s="231" t="s">
        <v>348</v>
      </c>
      <c r="B4" s="232" t="s">
        <v>349</v>
      </c>
      <c r="C4" s="231" t="s">
        <v>353</v>
      </c>
      <c r="D4" s="231" t="s">
        <v>6</v>
      </c>
      <c r="E4" s="231" t="s">
        <v>7</v>
      </c>
      <c r="F4" s="231" t="s">
        <v>8</v>
      </c>
    </row>
    <row r="5" spans="1:6" ht="41.25" customHeight="1">
      <c r="A5" s="231">
        <v>1</v>
      </c>
      <c r="B5" s="232" t="s">
        <v>442</v>
      </c>
      <c r="C5" s="231">
        <v>10</v>
      </c>
      <c r="D5" s="231" t="s">
        <v>46</v>
      </c>
      <c r="E5" s="231">
        <v>261.12</v>
      </c>
      <c r="F5" s="233">
        <f>C5*E5</f>
        <v>2611.1999999999998</v>
      </c>
    </row>
    <row r="6" spans="1:6" ht="148.5">
      <c r="A6" s="231" t="s">
        <v>459</v>
      </c>
      <c r="B6" s="232" t="s">
        <v>362</v>
      </c>
      <c r="C6" s="234">
        <v>42.49</v>
      </c>
      <c r="D6" s="235" t="s">
        <v>218</v>
      </c>
      <c r="E6" s="235">
        <v>120.53</v>
      </c>
      <c r="F6" s="234">
        <f>ROUND(C6*E6,0)</f>
        <v>5121</v>
      </c>
    </row>
    <row r="7" spans="1:6" ht="81">
      <c r="A7" s="231" t="s">
        <v>460</v>
      </c>
      <c r="B7" s="232" t="s">
        <v>367</v>
      </c>
      <c r="C7" s="234">
        <v>5.32</v>
      </c>
      <c r="D7" s="235" t="s">
        <v>218</v>
      </c>
      <c r="E7" s="231">
        <v>1149.1199999999999</v>
      </c>
      <c r="F7" s="233">
        <f>ROUND(C7*E7,0)</f>
        <v>6113</v>
      </c>
    </row>
    <row r="8" spans="1:6" ht="121.5">
      <c r="A8" s="231" t="s">
        <v>461</v>
      </c>
      <c r="B8" s="232" t="s">
        <v>453</v>
      </c>
      <c r="C8" s="231">
        <v>42.49</v>
      </c>
      <c r="D8" s="231" t="s">
        <v>218</v>
      </c>
      <c r="E8" s="233">
        <v>5829</v>
      </c>
      <c r="F8" s="233">
        <f>ROUND(C8*E8,0)</f>
        <v>247674</v>
      </c>
    </row>
    <row r="9" spans="1:6">
      <c r="A9" s="231">
        <v>5</v>
      </c>
      <c r="B9" s="232" t="s">
        <v>69</v>
      </c>
      <c r="C9" s="236"/>
      <c r="D9" s="236"/>
      <c r="E9" s="231"/>
      <c r="F9" s="234"/>
    </row>
    <row r="10" spans="1:6">
      <c r="A10" s="237" t="s">
        <v>430</v>
      </c>
      <c r="B10" s="232" t="s">
        <v>431</v>
      </c>
      <c r="C10" s="231">
        <v>18.239999999999998</v>
      </c>
      <c r="D10" s="231" t="s">
        <v>432</v>
      </c>
      <c r="E10" s="231">
        <v>880.61</v>
      </c>
      <c r="F10" s="234">
        <f>C10*E10</f>
        <v>16062.326399999998</v>
      </c>
    </row>
    <row r="11" spans="1:6">
      <c r="A11" s="231" t="s">
        <v>435</v>
      </c>
      <c r="B11" s="232" t="s">
        <v>436</v>
      </c>
      <c r="C11" s="231">
        <v>36.479999999999997</v>
      </c>
      <c r="D11" s="231" t="s">
        <v>432</v>
      </c>
      <c r="E11" s="231">
        <v>513.67999999999995</v>
      </c>
      <c r="F11" s="234">
        <f t="shared" ref="F11:F13" si="0">C11*E11</f>
        <v>18739.046399999996</v>
      </c>
    </row>
    <row r="12" spans="1:6">
      <c r="A12" s="231" t="s">
        <v>437</v>
      </c>
      <c r="B12" s="232" t="s">
        <v>438</v>
      </c>
      <c r="C12" s="231">
        <v>5.32</v>
      </c>
      <c r="D12" s="231" t="s">
        <v>432</v>
      </c>
      <c r="E12" s="231">
        <v>831.81</v>
      </c>
      <c r="F12" s="234">
        <f t="shared" si="0"/>
        <v>4425.2291999999998</v>
      </c>
    </row>
    <row r="13" spans="1:6">
      <c r="A13" s="231" t="s">
        <v>439</v>
      </c>
      <c r="B13" s="232" t="s">
        <v>440</v>
      </c>
      <c r="C13" s="231">
        <v>42.49</v>
      </c>
      <c r="D13" s="231" t="s">
        <v>432</v>
      </c>
      <c r="E13" s="231">
        <v>177.16</v>
      </c>
      <c r="F13" s="234">
        <f t="shared" si="0"/>
        <v>7527.5284000000001</v>
      </c>
    </row>
    <row r="14" spans="1:6">
      <c r="A14" s="231"/>
      <c r="B14" s="232"/>
      <c r="C14" s="231"/>
      <c r="D14" s="231"/>
      <c r="E14" s="231" t="s">
        <v>43</v>
      </c>
      <c r="F14" s="238">
        <f>SUM(F5:F13)</f>
        <v>308273.33040000004</v>
      </c>
    </row>
    <row r="15" spans="1:6" ht="21" customHeight="1">
      <c r="A15" s="242"/>
      <c r="B15" s="246"/>
      <c r="C15" s="242"/>
      <c r="D15" s="242"/>
      <c r="E15" s="242"/>
      <c r="F15" s="242"/>
    </row>
    <row r="16" spans="1:6" ht="50.25" customHeight="1">
      <c r="A16" s="242"/>
      <c r="B16" s="268" t="s">
        <v>441</v>
      </c>
      <c r="C16" s="268"/>
      <c r="D16" s="268"/>
      <c r="E16" s="268"/>
      <c r="F16" s="268"/>
    </row>
  </sheetData>
  <mergeCells count="4">
    <mergeCell ref="A1:F1"/>
    <mergeCell ref="A2:F2"/>
    <mergeCell ref="A3:F3"/>
    <mergeCell ref="B16:F16"/>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G21"/>
  <sheetViews>
    <sheetView topLeftCell="A13" workbookViewId="0">
      <selection activeCell="F19" sqref="F19"/>
    </sheetView>
  </sheetViews>
  <sheetFormatPr defaultRowHeight="15"/>
  <cols>
    <col min="1" max="1" width="10.5703125" style="244" bestFit="1" customWidth="1"/>
    <col min="2" max="2" width="46" style="245" customWidth="1"/>
    <col min="3" max="3" width="12.5703125" style="244" customWidth="1"/>
    <col min="4" max="4" width="7.5703125" style="244" customWidth="1"/>
    <col min="5" max="5" width="11.85546875" style="244" customWidth="1"/>
    <col min="6" max="6" width="13.7109375" style="244" customWidth="1"/>
    <col min="7" max="16384" width="9.140625" style="58"/>
  </cols>
  <sheetData>
    <row r="1" spans="1:6" ht="18.75">
      <c r="A1" s="325" t="s">
        <v>0</v>
      </c>
      <c r="B1" s="326"/>
      <c r="C1" s="326"/>
      <c r="D1" s="326"/>
      <c r="E1" s="326"/>
      <c r="F1" s="327"/>
    </row>
    <row r="2" spans="1:6" ht="18.75">
      <c r="A2" s="325" t="s">
        <v>1</v>
      </c>
      <c r="B2" s="326"/>
      <c r="C2" s="326"/>
      <c r="D2" s="326"/>
      <c r="E2" s="326"/>
      <c r="F2" s="327"/>
    </row>
    <row r="3" spans="1:6" ht="45" customHeight="1">
      <c r="A3" s="328" t="s">
        <v>462</v>
      </c>
      <c r="B3" s="329"/>
      <c r="C3" s="329"/>
      <c r="D3" s="329"/>
      <c r="E3" s="329"/>
      <c r="F3" s="330"/>
    </row>
    <row r="4" spans="1:6" ht="32.25" customHeight="1">
      <c r="A4" s="231" t="s">
        <v>348</v>
      </c>
      <c r="B4" s="232" t="s">
        <v>349</v>
      </c>
      <c r="C4" s="231" t="s">
        <v>353</v>
      </c>
      <c r="D4" s="231" t="s">
        <v>6</v>
      </c>
      <c r="E4" s="231" t="s">
        <v>7</v>
      </c>
      <c r="F4" s="231" t="s">
        <v>8</v>
      </c>
    </row>
    <row r="5" spans="1:6" ht="148.5">
      <c r="A5" s="231" t="s">
        <v>420</v>
      </c>
      <c r="B5" s="232" t="s">
        <v>443</v>
      </c>
      <c r="C5" s="234">
        <v>24.86</v>
      </c>
      <c r="D5" s="235" t="s">
        <v>218</v>
      </c>
      <c r="E5" s="235">
        <v>120.53</v>
      </c>
      <c r="F5" s="234">
        <f>ROUND(C5*E5,0)</f>
        <v>2996</v>
      </c>
    </row>
    <row r="6" spans="1:6" ht="94.5">
      <c r="A6" s="231" t="s">
        <v>421</v>
      </c>
      <c r="B6" s="232" t="s">
        <v>364</v>
      </c>
      <c r="C6" s="234">
        <v>2.34</v>
      </c>
      <c r="D6" s="235" t="s">
        <v>218</v>
      </c>
      <c r="E6" s="235">
        <v>223.35</v>
      </c>
      <c r="F6" s="234">
        <f>ROUND(C6*E6,0)</f>
        <v>523</v>
      </c>
    </row>
    <row r="7" spans="1:6" ht="81">
      <c r="A7" s="231" t="s">
        <v>422</v>
      </c>
      <c r="B7" s="232" t="s">
        <v>367</v>
      </c>
      <c r="C7" s="234">
        <v>3.9</v>
      </c>
      <c r="D7" s="235" t="s">
        <v>218</v>
      </c>
      <c r="E7" s="231">
        <v>1149.1199999999999</v>
      </c>
      <c r="F7" s="233">
        <f>ROUND(C7*E7,0)</f>
        <v>4482</v>
      </c>
    </row>
    <row r="8" spans="1:6" ht="121.5">
      <c r="A8" s="231" t="s">
        <v>423</v>
      </c>
      <c r="B8" s="232" t="s">
        <v>369</v>
      </c>
      <c r="C8" s="231">
        <v>3.4</v>
      </c>
      <c r="D8" s="231" t="s">
        <v>218</v>
      </c>
      <c r="E8" s="233">
        <v>5358.83</v>
      </c>
      <c r="F8" s="233">
        <f>C8*E8</f>
        <v>18220.022000000001</v>
      </c>
    </row>
    <row r="9" spans="1:6" ht="108">
      <c r="A9" s="231" t="s">
        <v>424</v>
      </c>
      <c r="B9" s="232" t="s">
        <v>80</v>
      </c>
      <c r="C9" s="231">
        <v>9.35</v>
      </c>
      <c r="D9" s="231" t="s">
        <v>218</v>
      </c>
      <c r="E9" s="233">
        <v>2502.14</v>
      </c>
      <c r="F9" s="233">
        <f>C9*E9</f>
        <v>23395.008999999998</v>
      </c>
    </row>
    <row r="10" spans="1:6" ht="81">
      <c r="A10" s="231" t="s">
        <v>425</v>
      </c>
      <c r="B10" s="232" t="s">
        <v>142</v>
      </c>
      <c r="C10" s="231">
        <v>57.9</v>
      </c>
      <c r="D10" s="231" t="s">
        <v>302</v>
      </c>
      <c r="E10" s="233">
        <v>245.79</v>
      </c>
      <c r="F10" s="233">
        <f>C10*E10</f>
        <v>14231.241</v>
      </c>
    </row>
    <row r="11" spans="1:6" ht="40.5">
      <c r="A11" s="231" t="s">
        <v>112</v>
      </c>
      <c r="B11" s="232" t="s">
        <v>426</v>
      </c>
      <c r="C11" s="233">
        <v>3.2</v>
      </c>
      <c r="D11" s="231" t="s">
        <v>218</v>
      </c>
      <c r="E11" s="231">
        <v>5489.86</v>
      </c>
      <c r="F11" s="233">
        <f t="shared" ref="F11:F12" si="0">ROUND(C11*E11,0)</f>
        <v>17568</v>
      </c>
    </row>
    <row r="12" spans="1:6" ht="108">
      <c r="A12" s="231" t="s">
        <v>427</v>
      </c>
      <c r="B12" s="232" t="s">
        <v>428</v>
      </c>
      <c r="C12" s="231">
        <v>0.309</v>
      </c>
      <c r="D12" s="231" t="s">
        <v>429</v>
      </c>
      <c r="E12" s="233">
        <v>65841.84</v>
      </c>
      <c r="F12" s="233">
        <f t="shared" si="0"/>
        <v>20345</v>
      </c>
    </row>
    <row r="13" spans="1:6">
      <c r="A13" s="231">
        <v>11</v>
      </c>
      <c r="B13" s="232" t="s">
        <v>69</v>
      </c>
      <c r="C13" s="236"/>
      <c r="D13" s="236"/>
      <c r="E13" s="231"/>
      <c r="F13" s="234"/>
    </row>
    <row r="14" spans="1:6">
      <c r="A14" s="237" t="s">
        <v>430</v>
      </c>
      <c r="B14" s="232" t="s">
        <v>431</v>
      </c>
      <c r="C14" s="231">
        <v>8.43</v>
      </c>
      <c r="D14" s="231" t="s">
        <v>432</v>
      </c>
      <c r="E14" s="231">
        <v>880.61</v>
      </c>
      <c r="F14" s="234">
        <f>C14*E14</f>
        <v>7423.5423000000001</v>
      </c>
    </row>
    <row r="15" spans="1:6">
      <c r="A15" s="231" t="s">
        <v>433</v>
      </c>
      <c r="B15" s="232" t="s">
        <v>434</v>
      </c>
      <c r="C15" s="231">
        <v>2.34</v>
      </c>
      <c r="D15" s="231" t="s">
        <v>432</v>
      </c>
      <c r="E15" s="231">
        <v>450.47</v>
      </c>
      <c r="F15" s="234">
        <f t="shared" ref="F15:F18" si="1">C15*E15</f>
        <v>1054.0998</v>
      </c>
    </row>
    <row r="16" spans="1:6">
      <c r="A16" s="231" t="s">
        <v>435</v>
      </c>
      <c r="B16" s="232" t="s">
        <v>436</v>
      </c>
      <c r="C16" s="231">
        <v>5.82</v>
      </c>
      <c r="D16" s="231" t="s">
        <v>432</v>
      </c>
      <c r="E16" s="231">
        <v>513.67999999999995</v>
      </c>
      <c r="F16" s="234">
        <f t="shared" si="1"/>
        <v>2989.6176</v>
      </c>
    </row>
    <row r="17" spans="1:7">
      <c r="A17" s="231" t="s">
        <v>437</v>
      </c>
      <c r="B17" s="232" t="s">
        <v>438</v>
      </c>
      <c r="C17" s="231">
        <v>13.2</v>
      </c>
      <c r="D17" s="231" t="s">
        <v>432</v>
      </c>
      <c r="E17" s="231">
        <v>831.81</v>
      </c>
      <c r="F17" s="234">
        <f t="shared" si="1"/>
        <v>10979.891999999998</v>
      </c>
    </row>
    <row r="18" spans="1:7">
      <c r="A18" s="231" t="s">
        <v>439</v>
      </c>
      <c r="B18" s="232" t="s">
        <v>440</v>
      </c>
      <c r="C18" s="231">
        <v>24.86</v>
      </c>
      <c r="D18" s="231" t="s">
        <v>432</v>
      </c>
      <c r="E18" s="231">
        <v>177.16</v>
      </c>
      <c r="F18" s="234">
        <f t="shared" si="1"/>
        <v>4404.1975999999995</v>
      </c>
    </row>
    <row r="19" spans="1:7">
      <c r="A19" s="231"/>
      <c r="B19" s="232"/>
      <c r="C19" s="231"/>
      <c r="D19" s="231"/>
      <c r="E19" s="231" t="s">
        <v>43</v>
      </c>
      <c r="F19" s="238">
        <f>SUM(F5:F18)</f>
        <v>128611.62129999998</v>
      </c>
    </row>
    <row r="20" spans="1:7">
      <c r="A20" s="239"/>
      <c r="B20" s="240"/>
      <c r="C20" s="239"/>
      <c r="D20" s="239"/>
      <c r="E20" s="239"/>
      <c r="F20" s="241"/>
    </row>
    <row r="21" spans="1:7" ht="50.25" customHeight="1">
      <c r="A21" s="242"/>
      <c r="B21" s="268" t="s">
        <v>441</v>
      </c>
      <c r="C21" s="268"/>
      <c r="D21" s="268"/>
      <c r="E21" s="268"/>
      <c r="F21" s="268"/>
      <c r="G21" s="243"/>
    </row>
  </sheetData>
  <mergeCells count="4">
    <mergeCell ref="A1:F1"/>
    <mergeCell ref="A2:F2"/>
    <mergeCell ref="A3:F3"/>
    <mergeCell ref="B21:F21"/>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G23"/>
  <sheetViews>
    <sheetView topLeftCell="A13" workbookViewId="0">
      <selection activeCell="F21" sqref="F21"/>
    </sheetView>
  </sheetViews>
  <sheetFormatPr defaultRowHeight="15"/>
  <cols>
    <col min="1" max="1" width="10.5703125" style="244" bestFit="1" customWidth="1"/>
    <col min="2" max="2" width="45.42578125" style="245" customWidth="1"/>
    <col min="3" max="3" width="10.140625" style="244" customWidth="1"/>
    <col min="4" max="4" width="7.5703125" style="244" customWidth="1"/>
    <col min="5" max="5" width="16.140625" style="244" customWidth="1"/>
    <col min="6" max="6" width="14.28515625" style="244" customWidth="1"/>
    <col min="7" max="16384" width="9.140625" style="58"/>
  </cols>
  <sheetData>
    <row r="1" spans="1:6">
      <c r="A1" s="331" t="s">
        <v>0</v>
      </c>
      <c r="B1" s="332"/>
      <c r="C1" s="332"/>
      <c r="D1" s="332"/>
      <c r="E1" s="332"/>
      <c r="F1" s="333"/>
    </row>
    <row r="2" spans="1:6">
      <c r="A2" s="331" t="s">
        <v>1</v>
      </c>
      <c r="B2" s="332"/>
      <c r="C2" s="332"/>
      <c r="D2" s="332"/>
      <c r="E2" s="332"/>
      <c r="F2" s="333"/>
    </row>
    <row r="3" spans="1:6" ht="36.75" customHeight="1">
      <c r="A3" s="352" t="s">
        <v>500</v>
      </c>
      <c r="B3" s="353"/>
      <c r="C3" s="353"/>
      <c r="D3" s="353"/>
      <c r="E3" s="353"/>
      <c r="F3" s="354"/>
    </row>
    <row r="4" spans="1:6" ht="32.25" customHeight="1">
      <c r="A4" s="231" t="s">
        <v>348</v>
      </c>
      <c r="B4" s="231" t="s">
        <v>349</v>
      </c>
      <c r="C4" s="231" t="s">
        <v>353</v>
      </c>
      <c r="D4" s="231" t="s">
        <v>6</v>
      </c>
      <c r="E4" s="231" t="s">
        <v>7</v>
      </c>
      <c r="F4" s="231" t="s">
        <v>8</v>
      </c>
    </row>
    <row r="5" spans="1:6" ht="41.25" customHeight="1">
      <c r="A5" s="231">
        <v>1</v>
      </c>
      <c r="B5" s="232" t="s">
        <v>442</v>
      </c>
      <c r="C5" s="231">
        <v>10</v>
      </c>
      <c r="D5" s="231" t="s">
        <v>46</v>
      </c>
      <c r="E5" s="231">
        <v>261.12</v>
      </c>
      <c r="F5" s="233">
        <f>C5*E5</f>
        <v>2611.1999999999998</v>
      </c>
    </row>
    <row r="6" spans="1:6" ht="41.25" customHeight="1">
      <c r="A6" s="231" t="s">
        <v>419</v>
      </c>
      <c r="B6" s="232" t="s">
        <v>106</v>
      </c>
      <c r="C6" s="231">
        <v>2.27</v>
      </c>
      <c r="D6" s="231" t="s">
        <v>218</v>
      </c>
      <c r="E6" s="231">
        <v>688.52</v>
      </c>
      <c r="F6" s="233">
        <f>C6*E6</f>
        <v>1562.9404</v>
      </c>
    </row>
    <row r="7" spans="1:6" ht="148.5">
      <c r="A7" s="231" t="s">
        <v>420</v>
      </c>
      <c r="B7" s="232" t="s">
        <v>443</v>
      </c>
      <c r="C7" s="234">
        <v>70.459999999999994</v>
      </c>
      <c r="D7" s="235" t="s">
        <v>218</v>
      </c>
      <c r="E7" s="235">
        <v>120.53</v>
      </c>
      <c r="F7" s="234">
        <f>ROUND(C7*E7,0)</f>
        <v>8493</v>
      </c>
    </row>
    <row r="8" spans="1:6" ht="94.5">
      <c r="A8" s="231" t="s">
        <v>421</v>
      </c>
      <c r="B8" s="232" t="s">
        <v>364</v>
      </c>
      <c r="C8" s="234">
        <v>6.52</v>
      </c>
      <c r="D8" s="235" t="s">
        <v>218</v>
      </c>
      <c r="E8" s="235">
        <v>223.35</v>
      </c>
      <c r="F8" s="234">
        <f>ROUND(C8*E8,0)</f>
        <v>1456</v>
      </c>
    </row>
    <row r="9" spans="1:6" ht="81">
      <c r="A9" s="231" t="s">
        <v>422</v>
      </c>
      <c r="B9" s="232" t="s">
        <v>367</v>
      </c>
      <c r="C9" s="234">
        <v>10.86</v>
      </c>
      <c r="D9" s="235" t="s">
        <v>218</v>
      </c>
      <c r="E9" s="231">
        <v>1149.1199999999999</v>
      </c>
      <c r="F9" s="233">
        <f>ROUND(C9*E9,0)</f>
        <v>12479</v>
      </c>
    </row>
    <row r="10" spans="1:6" ht="121.5">
      <c r="A10" s="231" t="s">
        <v>423</v>
      </c>
      <c r="B10" s="232" t="s">
        <v>369</v>
      </c>
      <c r="C10" s="231">
        <v>9.1</v>
      </c>
      <c r="D10" s="231" t="s">
        <v>218</v>
      </c>
      <c r="E10" s="233">
        <v>5358.83</v>
      </c>
      <c r="F10" s="233">
        <f>C10*E10</f>
        <v>48765.352999999996</v>
      </c>
    </row>
    <row r="11" spans="1:6" ht="108">
      <c r="A11" s="231" t="s">
        <v>424</v>
      </c>
      <c r="B11" s="232" t="s">
        <v>80</v>
      </c>
      <c r="C11" s="231">
        <v>22.34</v>
      </c>
      <c r="D11" s="231" t="s">
        <v>218</v>
      </c>
      <c r="E11" s="233">
        <v>2502.14</v>
      </c>
      <c r="F11" s="233">
        <f>C11*E11</f>
        <v>55897.8076</v>
      </c>
    </row>
    <row r="12" spans="1:6" ht="81">
      <c r="A12" s="231" t="s">
        <v>425</v>
      </c>
      <c r="B12" s="232" t="s">
        <v>142</v>
      </c>
      <c r="C12" s="231">
        <v>190.7</v>
      </c>
      <c r="D12" s="231" t="s">
        <v>302</v>
      </c>
      <c r="E12" s="233">
        <v>245.79</v>
      </c>
      <c r="F12" s="233">
        <f>C12*E12</f>
        <v>46872.152999999998</v>
      </c>
    </row>
    <row r="13" spans="1:6" ht="40.5">
      <c r="A13" s="231" t="s">
        <v>112</v>
      </c>
      <c r="B13" s="232" t="s">
        <v>426</v>
      </c>
      <c r="C13" s="233">
        <v>9.8000000000000007</v>
      </c>
      <c r="D13" s="231" t="s">
        <v>218</v>
      </c>
      <c r="E13" s="231">
        <v>5489.86</v>
      </c>
      <c r="F13" s="233">
        <f t="shared" ref="F13:F14" si="0">ROUND(C13*E13,0)</f>
        <v>53801</v>
      </c>
    </row>
    <row r="14" spans="1:6" ht="108">
      <c r="A14" s="231" t="s">
        <v>427</v>
      </c>
      <c r="B14" s="232" t="s">
        <v>428</v>
      </c>
      <c r="C14" s="231">
        <v>0.73299999999999998</v>
      </c>
      <c r="D14" s="231" t="s">
        <v>429</v>
      </c>
      <c r="E14" s="233">
        <v>65841.84</v>
      </c>
      <c r="F14" s="233">
        <f t="shared" si="0"/>
        <v>48262</v>
      </c>
    </row>
    <row r="15" spans="1:6">
      <c r="A15" s="231">
        <v>11</v>
      </c>
      <c r="B15" s="232" t="s">
        <v>69</v>
      </c>
      <c r="C15" s="236"/>
      <c r="D15" s="236"/>
      <c r="E15" s="231"/>
      <c r="F15" s="234"/>
    </row>
    <row r="16" spans="1:6">
      <c r="A16" s="237" t="s">
        <v>430</v>
      </c>
      <c r="B16" s="232" t="s">
        <v>431</v>
      </c>
      <c r="C16" s="231">
        <v>22.98</v>
      </c>
      <c r="D16" s="231" t="s">
        <v>432</v>
      </c>
      <c r="E16" s="231">
        <v>880.61</v>
      </c>
      <c r="F16" s="234">
        <f>C16*E16</f>
        <v>20236.417799999999</v>
      </c>
    </row>
    <row r="17" spans="1:7">
      <c r="A17" s="231" t="s">
        <v>433</v>
      </c>
      <c r="B17" s="232" t="s">
        <v>434</v>
      </c>
      <c r="C17" s="231">
        <v>6.52</v>
      </c>
      <c r="D17" s="231" t="s">
        <v>432</v>
      </c>
      <c r="E17" s="231">
        <v>450.47</v>
      </c>
      <c r="F17" s="234">
        <f t="shared" ref="F17:F20" si="1">C17*E17</f>
        <v>2937.0644000000002</v>
      </c>
    </row>
    <row r="18" spans="1:7">
      <c r="A18" s="231" t="s">
        <v>435</v>
      </c>
      <c r="B18" s="232" t="s">
        <v>436</v>
      </c>
      <c r="C18" s="231">
        <v>16.68</v>
      </c>
      <c r="D18" s="231" t="s">
        <v>432</v>
      </c>
      <c r="E18" s="231">
        <v>513.67999999999995</v>
      </c>
      <c r="F18" s="234">
        <f t="shared" si="1"/>
        <v>8568.1823999999997</v>
      </c>
    </row>
    <row r="19" spans="1:7">
      <c r="A19" s="231" t="s">
        <v>437</v>
      </c>
      <c r="B19" s="232" t="s">
        <v>438</v>
      </c>
      <c r="C19" s="231">
        <v>33.200000000000003</v>
      </c>
      <c r="D19" s="231" t="s">
        <v>432</v>
      </c>
      <c r="E19" s="231">
        <v>831.81</v>
      </c>
      <c r="F19" s="234">
        <f t="shared" si="1"/>
        <v>27616.092000000001</v>
      </c>
    </row>
    <row r="20" spans="1:7">
      <c r="A20" s="231" t="s">
        <v>439</v>
      </c>
      <c r="B20" s="232" t="s">
        <v>440</v>
      </c>
      <c r="C20" s="231">
        <v>70.459999999999994</v>
      </c>
      <c r="D20" s="231" t="s">
        <v>432</v>
      </c>
      <c r="E20" s="231">
        <v>177.16</v>
      </c>
      <c r="F20" s="234">
        <f t="shared" si="1"/>
        <v>12482.693599999999</v>
      </c>
    </row>
    <row r="21" spans="1:7">
      <c r="A21" s="231"/>
      <c r="B21" s="232"/>
      <c r="C21" s="231"/>
      <c r="D21" s="231"/>
      <c r="E21" s="231" t="s">
        <v>43</v>
      </c>
      <c r="F21" s="238">
        <f>SUM(F5:F20)</f>
        <v>352040.90419999993</v>
      </c>
    </row>
    <row r="22" spans="1:7">
      <c r="A22" s="239"/>
      <c r="B22" s="240"/>
      <c r="C22" s="239"/>
      <c r="D22" s="239"/>
      <c r="E22" s="239"/>
      <c r="F22" s="241"/>
    </row>
    <row r="23" spans="1:7" ht="50.25" customHeight="1">
      <c r="A23" s="242"/>
      <c r="B23" s="268" t="s">
        <v>441</v>
      </c>
      <c r="C23" s="268"/>
      <c r="D23" s="268"/>
      <c r="E23" s="268"/>
      <c r="F23" s="268"/>
      <c r="G23" s="243"/>
    </row>
  </sheetData>
  <mergeCells count="4">
    <mergeCell ref="A1:F1"/>
    <mergeCell ref="A2:F2"/>
    <mergeCell ref="A3:F3"/>
    <mergeCell ref="B23:F23"/>
  </mergeCells>
  <pageMargins left="0.7" right="0.7" top="0.75" bottom="0.75" header="0.3" footer="0.3"/>
  <pageSetup orientation="portrait" verticalDpi="0" r:id="rId1"/>
</worksheet>
</file>

<file path=xl/worksheets/sheet33.xml><?xml version="1.0" encoding="utf-8"?>
<worksheet xmlns="http://schemas.openxmlformats.org/spreadsheetml/2006/main" xmlns:r="http://schemas.openxmlformats.org/officeDocument/2006/relationships">
  <dimension ref="A1:G20"/>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51" t="s">
        <v>0</v>
      </c>
      <c r="B1" s="252"/>
      <c r="C1" s="252"/>
      <c r="D1" s="252"/>
      <c r="E1" s="252"/>
      <c r="F1" s="252"/>
      <c r="G1" s="1"/>
    </row>
    <row r="2" spans="1:7" ht="18.75">
      <c r="A2" s="253" t="s">
        <v>1</v>
      </c>
      <c r="B2" s="254"/>
      <c r="C2" s="254"/>
      <c r="D2" s="254"/>
      <c r="E2" s="254"/>
      <c r="F2" s="254"/>
      <c r="G2" s="1"/>
    </row>
    <row r="3" spans="1:7" ht="34.5" customHeight="1">
      <c r="A3" s="255" t="s">
        <v>120</v>
      </c>
      <c r="B3" s="255"/>
      <c r="C3" s="255"/>
      <c r="D3" s="255"/>
      <c r="E3" s="255"/>
      <c r="F3" s="255"/>
      <c r="G3" s="2"/>
    </row>
    <row r="4" spans="1:7">
      <c r="A4" s="3" t="s">
        <v>3</v>
      </c>
      <c r="B4" s="3" t="s">
        <v>4</v>
      </c>
      <c r="C4" s="3" t="s">
        <v>44</v>
      </c>
      <c r="D4" s="3" t="s">
        <v>6</v>
      </c>
      <c r="E4" s="3" t="s">
        <v>7</v>
      </c>
      <c r="F4" s="3" t="s">
        <v>8</v>
      </c>
    </row>
    <row r="5" spans="1:7" ht="21">
      <c r="A5" s="4">
        <v>1</v>
      </c>
      <c r="B5" s="37" t="s">
        <v>45</v>
      </c>
      <c r="C5" s="4">
        <v>4</v>
      </c>
      <c r="D5" s="4" t="s">
        <v>46</v>
      </c>
      <c r="E5" s="4">
        <v>261.12</v>
      </c>
      <c r="F5" s="7">
        <f>E5*C5</f>
        <v>1044.48</v>
      </c>
    </row>
    <row r="6" spans="1:7" ht="114.75">
      <c r="A6" s="4" t="s">
        <v>86</v>
      </c>
      <c r="B6" s="5" t="s">
        <v>10</v>
      </c>
      <c r="C6" s="9">
        <v>26.43</v>
      </c>
      <c r="D6" s="6" t="s">
        <v>11</v>
      </c>
      <c r="E6" s="6">
        <v>120.53</v>
      </c>
      <c r="F6" s="7">
        <f t="shared" ref="F6:F15" si="0">E6*C6</f>
        <v>3185.6079</v>
      </c>
    </row>
    <row r="7" spans="1:7" ht="89.25">
      <c r="A7" s="4" t="s">
        <v>87</v>
      </c>
      <c r="B7" s="8" t="s">
        <v>13</v>
      </c>
      <c r="C7" s="9">
        <v>13.21</v>
      </c>
      <c r="D7" s="6" t="s">
        <v>14</v>
      </c>
      <c r="E7" s="6">
        <v>223.35</v>
      </c>
      <c r="F7" s="7">
        <f t="shared" si="0"/>
        <v>2950.4535000000001</v>
      </c>
    </row>
    <row r="8" spans="1:7" ht="63.75">
      <c r="A8" s="4" t="s">
        <v>89</v>
      </c>
      <c r="B8" s="5" t="s">
        <v>16</v>
      </c>
      <c r="C8" s="9">
        <v>16.52</v>
      </c>
      <c r="D8" s="6" t="s">
        <v>14</v>
      </c>
      <c r="E8" s="6">
        <v>1149.1199999999999</v>
      </c>
      <c r="F8" s="7">
        <f t="shared" si="0"/>
        <v>18983.462399999997</v>
      </c>
    </row>
    <row r="9" spans="1:7" ht="102">
      <c r="A9" s="4" t="s">
        <v>118</v>
      </c>
      <c r="B9" s="5" t="s">
        <v>78</v>
      </c>
      <c r="C9" s="9">
        <v>72.69</v>
      </c>
      <c r="D9" s="6" t="s">
        <v>14</v>
      </c>
      <c r="E9" s="6">
        <v>5829</v>
      </c>
      <c r="F9" s="7">
        <f t="shared" si="0"/>
        <v>423710.01</v>
      </c>
    </row>
    <row r="10" spans="1:7" ht="18.75">
      <c r="A10" s="4">
        <v>5</v>
      </c>
      <c r="B10" s="16" t="s">
        <v>24</v>
      </c>
      <c r="C10" s="9"/>
      <c r="D10" s="6"/>
      <c r="E10" s="6"/>
      <c r="F10" s="7">
        <f t="shared" si="0"/>
        <v>0</v>
      </c>
    </row>
    <row r="11" spans="1:7" ht="15.75">
      <c r="A11" s="4">
        <v>6</v>
      </c>
      <c r="B11" s="5" t="s">
        <v>41</v>
      </c>
      <c r="C11" s="9">
        <v>13.21</v>
      </c>
      <c r="D11" s="6" t="s">
        <v>14</v>
      </c>
      <c r="E11" s="6">
        <v>403.07</v>
      </c>
      <c r="F11" s="7">
        <f t="shared" si="0"/>
        <v>5324.5547000000006</v>
      </c>
    </row>
    <row r="12" spans="1:7" ht="15.75">
      <c r="A12" s="4">
        <v>7</v>
      </c>
      <c r="B12" s="5" t="s">
        <v>114</v>
      </c>
      <c r="C12" s="9">
        <v>31.26</v>
      </c>
      <c r="D12" s="6" t="s">
        <v>14</v>
      </c>
      <c r="E12" s="6">
        <v>907.32</v>
      </c>
      <c r="F12" s="7">
        <f t="shared" si="0"/>
        <v>28362.823200000003</v>
      </c>
    </row>
    <row r="13" spans="1:7" ht="15.75">
      <c r="A13" s="4">
        <v>8</v>
      </c>
      <c r="B13" s="5" t="s">
        <v>61</v>
      </c>
      <c r="C13" s="9">
        <v>62.51</v>
      </c>
      <c r="D13" s="6" t="s">
        <v>14</v>
      </c>
      <c r="E13" s="6">
        <v>541.66999999999996</v>
      </c>
      <c r="F13" s="7">
        <f t="shared" si="0"/>
        <v>33859.791699999994</v>
      </c>
    </row>
    <row r="14" spans="1:7" ht="15.75">
      <c r="A14" s="4">
        <v>9</v>
      </c>
      <c r="B14" s="5" t="s">
        <v>62</v>
      </c>
      <c r="C14" s="9">
        <v>16.52</v>
      </c>
      <c r="D14" s="6" t="s">
        <v>14</v>
      </c>
      <c r="E14" s="6">
        <v>863.24</v>
      </c>
      <c r="F14" s="7">
        <f t="shared" si="0"/>
        <v>14260.7248</v>
      </c>
    </row>
    <row r="15" spans="1:7" ht="15.75">
      <c r="A15" s="4">
        <v>10</v>
      </c>
      <c r="B15" s="5" t="s">
        <v>28</v>
      </c>
      <c r="C15" s="9">
        <v>26.43</v>
      </c>
      <c r="D15" s="6" t="s">
        <v>14</v>
      </c>
      <c r="E15" s="6">
        <v>177.17</v>
      </c>
      <c r="F15" s="7">
        <f t="shared" si="0"/>
        <v>4682.6030999999994</v>
      </c>
    </row>
    <row r="16" spans="1:7">
      <c r="A16" s="17"/>
      <c r="B16" s="257" t="s">
        <v>74</v>
      </c>
      <c r="C16" s="258"/>
      <c r="D16" s="258"/>
      <c r="E16" s="259"/>
      <c r="F16" s="18">
        <f>SUM(F5:F15)</f>
        <v>536364.5112999999</v>
      </c>
    </row>
    <row r="17" spans="1:6">
      <c r="A17" s="19"/>
      <c r="B17" s="20"/>
      <c r="C17" s="55"/>
      <c r="D17" s="55"/>
      <c r="E17" s="55"/>
      <c r="F17" s="21"/>
    </row>
    <row r="18" spans="1:6" ht="15" customHeight="1">
      <c r="B18" s="256" t="s">
        <v>117</v>
      </c>
      <c r="C18" s="256"/>
      <c r="D18" s="256"/>
      <c r="E18" s="256"/>
      <c r="F18" s="256"/>
    </row>
    <row r="19" spans="1:6">
      <c r="B19" s="256"/>
      <c r="C19" s="256"/>
      <c r="D19" s="256"/>
      <c r="E19" s="256"/>
      <c r="F19" s="256"/>
    </row>
    <row r="20" spans="1:6" ht="41.25" customHeight="1">
      <c r="B20" s="256"/>
      <c r="C20" s="256"/>
      <c r="D20" s="256"/>
      <c r="E20" s="256"/>
      <c r="F20" s="256"/>
    </row>
  </sheetData>
  <mergeCells count="5">
    <mergeCell ref="A1:F1"/>
    <mergeCell ref="A2:F2"/>
    <mergeCell ref="A3:F3"/>
    <mergeCell ref="B16:E16"/>
    <mergeCell ref="B18:F20"/>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G22"/>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51" t="s">
        <v>0</v>
      </c>
      <c r="B1" s="252"/>
      <c r="C1" s="252"/>
      <c r="D1" s="252"/>
      <c r="E1" s="252"/>
      <c r="F1" s="252"/>
      <c r="G1" s="1"/>
    </row>
    <row r="2" spans="1:7" ht="18.75">
      <c r="A2" s="253" t="s">
        <v>1</v>
      </c>
      <c r="B2" s="254"/>
      <c r="C2" s="254"/>
      <c r="D2" s="254"/>
      <c r="E2" s="254"/>
      <c r="F2" s="254"/>
      <c r="G2" s="1"/>
    </row>
    <row r="3" spans="1:7" ht="34.5" customHeight="1">
      <c r="A3" s="255" t="s">
        <v>116</v>
      </c>
      <c r="B3" s="255"/>
      <c r="C3" s="255"/>
      <c r="D3" s="255"/>
      <c r="E3" s="255"/>
      <c r="F3" s="255"/>
      <c r="G3" s="2"/>
    </row>
    <row r="4" spans="1:7">
      <c r="A4" s="3" t="s">
        <v>3</v>
      </c>
      <c r="B4" s="3" t="s">
        <v>4</v>
      </c>
      <c r="C4" s="3" t="s">
        <v>44</v>
      </c>
      <c r="D4" s="3" t="s">
        <v>6</v>
      </c>
      <c r="E4" s="3" t="s">
        <v>7</v>
      </c>
      <c r="F4" s="3" t="s">
        <v>8</v>
      </c>
    </row>
    <row r="5" spans="1:7" ht="21">
      <c r="A5" s="4">
        <v>1</v>
      </c>
      <c r="B5" s="37" t="s">
        <v>45</v>
      </c>
      <c r="C5" s="4">
        <v>6</v>
      </c>
      <c r="D5" s="4" t="s">
        <v>46</v>
      </c>
      <c r="E5" s="4">
        <v>261.12</v>
      </c>
      <c r="F5" s="7">
        <f>E5*C5</f>
        <v>1566.72</v>
      </c>
    </row>
    <row r="6" spans="1:7" ht="114.75">
      <c r="A6" s="4" t="s">
        <v>86</v>
      </c>
      <c r="B6" s="5" t="s">
        <v>10</v>
      </c>
      <c r="C6" s="9">
        <v>15.08</v>
      </c>
      <c r="D6" s="6" t="s">
        <v>11</v>
      </c>
      <c r="E6" s="6">
        <v>120.53</v>
      </c>
      <c r="F6" s="7">
        <f t="shared" ref="F6:F15" si="0">E6*C6</f>
        <v>1817.5924</v>
      </c>
    </row>
    <row r="7" spans="1:7" ht="89.25">
      <c r="A7" s="4" t="s">
        <v>87</v>
      </c>
      <c r="B7" s="8" t="s">
        <v>13</v>
      </c>
      <c r="C7" s="9">
        <v>5.77</v>
      </c>
      <c r="D7" s="6" t="s">
        <v>14</v>
      </c>
      <c r="E7" s="6">
        <v>223.35</v>
      </c>
      <c r="F7" s="7">
        <f t="shared" si="0"/>
        <v>1288.7294999999999</v>
      </c>
    </row>
    <row r="8" spans="1:7" ht="63.75">
      <c r="A8" s="4" t="s">
        <v>89</v>
      </c>
      <c r="B8" s="5" t="s">
        <v>16</v>
      </c>
      <c r="C8" s="9">
        <v>7.21</v>
      </c>
      <c r="D8" s="6" t="s">
        <v>14</v>
      </c>
      <c r="E8" s="6">
        <v>1149.1199999999999</v>
      </c>
      <c r="F8" s="7">
        <f t="shared" si="0"/>
        <v>8285.1551999999992</v>
      </c>
    </row>
    <row r="9" spans="1:7" ht="102">
      <c r="A9" s="4" t="s">
        <v>90</v>
      </c>
      <c r="B9" s="5" t="s">
        <v>78</v>
      </c>
      <c r="C9" s="9">
        <v>112.77</v>
      </c>
      <c r="D9" s="6" t="s">
        <v>14</v>
      </c>
      <c r="E9" s="6">
        <v>5829</v>
      </c>
      <c r="F9" s="7">
        <f t="shared" si="0"/>
        <v>657336.32999999996</v>
      </c>
    </row>
    <row r="10" spans="1:7" ht="18.75">
      <c r="A10" s="4">
        <v>6</v>
      </c>
      <c r="B10" s="16" t="s">
        <v>24</v>
      </c>
      <c r="C10" s="9"/>
      <c r="D10" s="6"/>
      <c r="E10" s="6"/>
      <c r="F10" s="7">
        <f t="shared" si="0"/>
        <v>0</v>
      </c>
    </row>
    <row r="11" spans="1:7" ht="15.75">
      <c r="A11" s="4">
        <v>7</v>
      </c>
      <c r="B11" s="5" t="s">
        <v>41</v>
      </c>
      <c r="C11" s="9">
        <v>5.77</v>
      </c>
      <c r="D11" s="6" t="s">
        <v>14</v>
      </c>
      <c r="E11" s="6">
        <v>403.07</v>
      </c>
      <c r="F11" s="7">
        <f t="shared" si="0"/>
        <v>2325.7138999999997</v>
      </c>
    </row>
    <row r="12" spans="1:7" ht="15.75">
      <c r="A12" s="4">
        <v>8</v>
      </c>
      <c r="B12" s="5" t="s">
        <v>114</v>
      </c>
      <c r="C12" s="9">
        <v>48.49</v>
      </c>
      <c r="D12" s="6" t="s">
        <v>14</v>
      </c>
      <c r="E12" s="6">
        <v>907.32</v>
      </c>
      <c r="F12" s="7">
        <f t="shared" si="0"/>
        <v>43995.946800000005</v>
      </c>
    </row>
    <row r="13" spans="1:7" ht="15.75">
      <c r="A13" s="4">
        <v>9</v>
      </c>
      <c r="B13" s="5" t="s">
        <v>61</v>
      </c>
      <c r="C13" s="9">
        <v>7.21</v>
      </c>
      <c r="D13" s="6" t="s">
        <v>14</v>
      </c>
      <c r="E13" s="6">
        <v>863.24</v>
      </c>
      <c r="F13" s="7">
        <f t="shared" si="0"/>
        <v>6223.9603999999999</v>
      </c>
    </row>
    <row r="14" spans="1:7" ht="15.75">
      <c r="A14" s="4">
        <v>10</v>
      </c>
      <c r="B14" s="5" t="s">
        <v>62</v>
      </c>
      <c r="C14" s="9">
        <v>96.98</v>
      </c>
      <c r="D14" s="6" t="s">
        <v>14</v>
      </c>
      <c r="E14" s="6">
        <v>541.66999999999996</v>
      </c>
      <c r="F14" s="7">
        <f t="shared" si="0"/>
        <v>52531.156599999995</v>
      </c>
    </row>
    <row r="15" spans="1:7" ht="15.75">
      <c r="A15" s="4">
        <v>11</v>
      </c>
      <c r="B15" s="5" t="s">
        <v>28</v>
      </c>
      <c r="C15" s="9">
        <v>15.08</v>
      </c>
      <c r="D15" s="6" t="s">
        <v>14</v>
      </c>
      <c r="E15" s="6">
        <v>177.17</v>
      </c>
      <c r="F15" s="7">
        <f t="shared" si="0"/>
        <v>2671.7235999999998</v>
      </c>
    </row>
    <row r="16" spans="1:7">
      <c r="A16" s="17"/>
      <c r="B16" s="257" t="s">
        <v>74</v>
      </c>
      <c r="C16" s="258"/>
      <c r="D16" s="258"/>
      <c r="E16" s="259"/>
      <c r="F16" s="18">
        <f>SUM(F5:F15)</f>
        <v>778043.02839999995</v>
      </c>
    </row>
    <row r="17" spans="1:6">
      <c r="A17" s="19"/>
      <c r="B17" s="20"/>
      <c r="C17" s="55"/>
      <c r="D17" s="55"/>
      <c r="E17" s="55"/>
      <c r="F17" s="21"/>
    </row>
    <row r="18" spans="1:6">
      <c r="A18" s="19"/>
      <c r="B18" s="20"/>
      <c r="C18" s="20"/>
      <c r="D18" s="20"/>
      <c r="E18" s="20"/>
      <c r="F18" s="21"/>
    </row>
    <row r="19" spans="1:6" ht="43.5" customHeight="1">
      <c r="B19" s="256" t="s">
        <v>117</v>
      </c>
      <c r="C19" s="256"/>
      <c r="D19" s="256"/>
      <c r="E19" s="256"/>
      <c r="F19" s="256"/>
    </row>
    <row r="22" spans="1:6" ht="41.25" customHeight="1"/>
  </sheetData>
  <mergeCells count="5">
    <mergeCell ref="A1:F1"/>
    <mergeCell ref="A2:F2"/>
    <mergeCell ref="A3:F3"/>
    <mergeCell ref="B16:E16"/>
    <mergeCell ref="B19:F19"/>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G24"/>
  <sheetViews>
    <sheetView topLeftCell="A16" workbookViewId="0">
      <selection activeCell="F18" sqref="F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51" t="s">
        <v>0</v>
      </c>
      <c r="B1" s="252"/>
      <c r="C1" s="252"/>
      <c r="D1" s="252"/>
      <c r="E1" s="252"/>
      <c r="F1" s="252"/>
      <c r="G1" s="1"/>
    </row>
    <row r="2" spans="1:7" ht="18.75">
      <c r="A2" s="253" t="s">
        <v>1</v>
      </c>
      <c r="B2" s="254"/>
      <c r="C2" s="254"/>
      <c r="D2" s="254"/>
      <c r="E2" s="254"/>
      <c r="F2" s="254"/>
      <c r="G2" s="1"/>
    </row>
    <row r="3" spans="1:7" ht="34.5" customHeight="1">
      <c r="A3" s="255" t="s">
        <v>501</v>
      </c>
      <c r="B3" s="255"/>
      <c r="C3" s="255"/>
      <c r="D3" s="255"/>
      <c r="E3" s="255"/>
      <c r="F3" s="255"/>
      <c r="G3" s="2"/>
    </row>
    <row r="4" spans="1:7">
      <c r="A4" s="3" t="s">
        <v>3</v>
      </c>
      <c r="B4" s="3" t="s">
        <v>4</v>
      </c>
      <c r="C4" s="3" t="s">
        <v>44</v>
      </c>
      <c r="D4" s="3" t="s">
        <v>6</v>
      </c>
      <c r="E4" s="3" t="s">
        <v>7</v>
      </c>
      <c r="F4" s="3" t="s">
        <v>8</v>
      </c>
    </row>
    <row r="5" spans="1:7" ht="21">
      <c r="A5" s="4">
        <v>1</v>
      </c>
      <c r="B5" s="37" t="s">
        <v>45</v>
      </c>
      <c r="C5" s="4">
        <v>3</v>
      </c>
      <c r="D5" s="4" t="s">
        <v>46</v>
      </c>
      <c r="E5" s="4">
        <v>261.12</v>
      </c>
      <c r="F5" s="7">
        <f>E5*C5</f>
        <v>783.36</v>
      </c>
    </row>
    <row r="6" spans="1:7" ht="114.75">
      <c r="A6" s="4" t="s">
        <v>86</v>
      </c>
      <c r="B6" s="5" t="s">
        <v>10</v>
      </c>
      <c r="C6" s="9">
        <v>25.49</v>
      </c>
      <c r="D6" s="6" t="s">
        <v>11</v>
      </c>
      <c r="E6" s="6">
        <v>120.53</v>
      </c>
      <c r="F6" s="52">
        <f t="shared" ref="F6:F17" si="0">E6*C6</f>
        <v>3072.3096999999998</v>
      </c>
    </row>
    <row r="7" spans="1:7" ht="89.25">
      <c r="A7" s="4" t="s">
        <v>87</v>
      </c>
      <c r="B7" s="8" t="s">
        <v>13</v>
      </c>
      <c r="C7" s="9">
        <v>2.83</v>
      </c>
      <c r="D7" s="6" t="s">
        <v>14</v>
      </c>
      <c r="E7" s="6">
        <v>223.35</v>
      </c>
      <c r="F7" s="52">
        <f t="shared" si="0"/>
        <v>632.08050000000003</v>
      </c>
    </row>
    <row r="8" spans="1:7" ht="63.75">
      <c r="A8" s="4" t="s">
        <v>89</v>
      </c>
      <c r="B8" s="5" t="s">
        <v>16</v>
      </c>
      <c r="C8" s="9">
        <v>3.54</v>
      </c>
      <c r="D8" s="6" t="s">
        <v>14</v>
      </c>
      <c r="E8" s="6">
        <v>1149.1199999999999</v>
      </c>
      <c r="F8" s="52">
        <f t="shared" si="0"/>
        <v>4067.8847999999998</v>
      </c>
    </row>
    <row r="9" spans="1:7" ht="102">
      <c r="A9" s="4" t="s">
        <v>118</v>
      </c>
      <c r="B9" s="5" t="s">
        <v>78</v>
      </c>
      <c r="C9" s="9">
        <v>9.56</v>
      </c>
      <c r="D9" s="6" t="s">
        <v>14</v>
      </c>
      <c r="E9" s="6">
        <v>5829</v>
      </c>
      <c r="F9" s="52">
        <f t="shared" si="0"/>
        <v>55725.240000000005</v>
      </c>
    </row>
    <row r="10" spans="1:7" ht="102">
      <c r="A10" s="24" t="s">
        <v>35</v>
      </c>
      <c r="B10" s="5" t="s">
        <v>20</v>
      </c>
      <c r="C10" s="9">
        <v>4.25</v>
      </c>
      <c r="D10" s="6" t="s">
        <v>14</v>
      </c>
      <c r="E10" s="6">
        <v>5489.86</v>
      </c>
      <c r="F10" s="52">
        <f t="shared" si="0"/>
        <v>23331.904999999999</v>
      </c>
    </row>
    <row r="11" spans="1:7" ht="89.25">
      <c r="A11" s="24" t="s">
        <v>119</v>
      </c>
      <c r="B11" s="5" t="s">
        <v>22</v>
      </c>
      <c r="C11" s="9">
        <v>1.2190000000000001</v>
      </c>
      <c r="D11" s="6" t="s">
        <v>23</v>
      </c>
      <c r="E11" s="6">
        <v>65641.84</v>
      </c>
      <c r="F11" s="52">
        <f t="shared" si="0"/>
        <v>80017.402960000007</v>
      </c>
    </row>
    <row r="12" spans="1:7" ht="18.75">
      <c r="A12" s="4">
        <v>7</v>
      </c>
      <c r="B12" s="16" t="s">
        <v>24</v>
      </c>
      <c r="C12" s="9"/>
      <c r="D12" s="6"/>
      <c r="E12" s="6"/>
      <c r="F12" s="52">
        <f t="shared" si="0"/>
        <v>0</v>
      </c>
    </row>
    <row r="13" spans="1:7" ht="15.75">
      <c r="A13" s="4">
        <v>8</v>
      </c>
      <c r="B13" s="5" t="s">
        <v>41</v>
      </c>
      <c r="C13" s="9">
        <v>2.83</v>
      </c>
      <c r="D13" s="6" t="s">
        <v>14</v>
      </c>
      <c r="E13" s="6">
        <v>403.07</v>
      </c>
      <c r="F13" s="52">
        <f t="shared" si="0"/>
        <v>1140.6881000000001</v>
      </c>
    </row>
    <row r="14" spans="1:7" ht="15.75">
      <c r="A14" s="4">
        <v>9</v>
      </c>
      <c r="B14" s="5" t="s">
        <v>114</v>
      </c>
      <c r="C14" s="9">
        <v>5.94</v>
      </c>
      <c r="D14" s="6" t="s">
        <v>14</v>
      </c>
      <c r="E14" s="6">
        <v>907.32</v>
      </c>
      <c r="F14" s="52">
        <f t="shared" si="0"/>
        <v>5389.4808000000003</v>
      </c>
    </row>
    <row r="15" spans="1:7" ht="15.75">
      <c r="A15" s="4">
        <v>10</v>
      </c>
      <c r="B15" s="5" t="s">
        <v>61</v>
      </c>
      <c r="C15" s="9">
        <v>11.88</v>
      </c>
      <c r="D15" s="6" t="s">
        <v>14</v>
      </c>
      <c r="E15" s="6">
        <v>541.66999999999996</v>
      </c>
      <c r="F15" s="52">
        <f t="shared" si="0"/>
        <v>6435.0396000000001</v>
      </c>
    </row>
    <row r="16" spans="1:7" ht="15.75">
      <c r="A16" s="4">
        <v>11</v>
      </c>
      <c r="B16" s="5" t="s">
        <v>62</v>
      </c>
      <c r="C16" s="9">
        <v>3.54</v>
      </c>
      <c r="D16" s="6" t="s">
        <v>14</v>
      </c>
      <c r="E16" s="6">
        <v>863.24</v>
      </c>
      <c r="F16" s="52">
        <f t="shared" si="0"/>
        <v>3055.8696</v>
      </c>
    </row>
    <row r="17" spans="1:6" ht="15.75">
      <c r="A17" s="4">
        <v>12</v>
      </c>
      <c r="B17" s="5" t="s">
        <v>28</v>
      </c>
      <c r="C17" s="9">
        <v>25.49</v>
      </c>
      <c r="D17" s="6" t="s">
        <v>14</v>
      </c>
      <c r="E17" s="6">
        <v>177.17</v>
      </c>
      <c r="F17" s="52">
        <f t="shared" si="0"/>
        <v>4516.0632999999998</v>
      </c>
    </row>
    <row r="18" spans="1:6">
      <c r="A18" s="17"/>
      <c r="B18" s="257" t="s">
        <v>74</v>
      </c>
      <c r="C18" s="258"/>
      <c r="D18" s="258"/>
      <c r="E18" s="259"/>
      <c r="F18" s="18">
        <f>SUM(F5:F17)</f>
        <v>188167.32436</v>
      </c>
    </row>
    <row r="19" spans="1:6">
      <c r="A19" s="19"/>
      <c r="B19" s="20"/>
      <c r="C19" s="55"/>
      <c r="D19" s="55"/>
      <c r="E19" s="55"/>
      <c r="F19" s="21"/>
    </row>
    <row r="20" spans="1:6">
      <c r="A20" s="19"/>
      <c r="B20" s="20"/>
      <c r="C20" s="20"/>
      <c r="D20" s="20"/>
      <c r="E20" s="20"/>
      <c r="F20" s="21"/>
    </row>
    <row r="21" spans="1:6" ht="43.5" customHeight="1">
      <c r="B21" s="256" t="s">
        <v>117</v>
      </c>
      <c r="C21" s="256"/>
      <c r="D21" s="256"/>
      <c r="E21" s="256"/>
      <c r="F21" s="256"/>
    </row>
    <row r="24" spans="1:6" ht="41.25" customHeight="1"/>
  </sheetData>
  <mergeCells count="5">
    <mergeCell ref="A1:F1"/>
    <mergeCell ref="A2:F2"/>
    <mergeCell ref="A3:F3"/>
    <mergeCell ref="B18:E18"/>
    <mergeCell ref="B21:F21"/>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G26"/>
  <sheetViews>
    <sheetView topLeftCell="A13"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51" t="s">
        <v>0</v>
      </c>
      <c r="B1" s="252"/>
      <c r="C1" s="252"/>
      <c r="D1" s="252"/>
      <c r="E1" s="252"/>
      <c r="F1" s="252"/>
      <c r="G1" s="1"/>
    </row>
    <row r="2" spans="1:7" ht="18.75">
      <c r="A2" s="253" t="s">
        <v>1</v>
      </c>
      <c r="B2" s="254"/>
      <c r="C2" s="254"/>
      <c r="D2" s="254"/>
      <c r="E2" s="254"/>
      <c r="F2" s="254"/>
      <c r="G2" s="1"/>
    </row>
    <row r="3" spans="1:7" ht="37.5" customHeight="1">
      <c r="A3" s="255" t="s">
        <v>101</v>
      </c>
      <c r="B3" s="255"/>
      <c r="C3" s="255"/>
      <c r="D3" s="255"/>
      <c r="E3" s="255"/>
      <c r="F3" s="255"/>
      <c r="G3" s="2"/>
    </row>
    <row r="4" spans="1:7">
      <c r="A4" s="3" t="s">
        <v>3</v>
      </c>
      <c r="B4" s="3" t="s">
        <v>4</v>
      </c>
      <c r="C4" s="3" t="s">
        <v>5</v>
      </c>
      <c r="D4" s="3" t="s">
        <v>6</v>
      </c>
      <c r="E4" s="3" t="s">
        <v>7</v>
      </c>
      <c r="F4" s="3" t="s">
        <v>8</v>
      </c>
    </row>
    <row r="5" spans="1:7" ht="21">
      <c r="A5" s="4">
        <v>1</v>
      </c>
      <c r="B5" s="37" t="s">
        <v>45</v>
      </c>
      <c r="C5" s="4">
        <v>3</v>
      </c>
      <c r="D5" s="4" t="s">
        <v>46</v>
      </c>
      <c r="E5" s="4">
        <v>261.12</v>
      </c>
      <c r="F5" s="7">
        <f>E5*C5</f>
        <v>783.36</v>
      </c>
    </row>
    <row r="6" spans="1:7" ht="59.25" customHeight="1">
      <c r="A6" s="61" t="s">
        <v>102</v>
      </c>
      <c r="B6" s="62" t="s">
        <v>103</v>
      </c>
      <c r="C6" s="24">
        <v>6.57</v>
      </c>
      <c r="D6" s="26" t="s">
        <v>104</v>
      </c>
      <c r="E6" s="26">
        <v>390.16</v>
      </c>
      <c r="F6" s="7">
        <f t="shared" ref="F6:F20" si="0">E6*C6</f>
        <v>2563.3512000000001</v>
      </c>
    </row>
    <row r="7" spans="1:7" ht="59.25" customHeight="1">
      <c r="A7" s="63" t="s">
        <v>105</v>
      </c>
      <c r="B7" s="64" t="s">
        <v>106</v>
      </c>
      <c r="C7" s="65">
        <v>1.87</v>
      </c>
      <c r="D7" s="65" t="s">
        <v>11</v>
      </c>
      <c r="E7" s="65">
        <v>688.52</v>
      </c>
      <c r="F7" s="7">
        <f t="shared" si="0"/>
        <v>1287.5324000000001</v>
      </c>
    </row>
    <row r="8" spans="1:7" ht="42" customHeight="1">
      <c r="A8" s="4" t="s">
        <v>107</v>
      </c>
      <c r="B8" s="66" t="s">
        <v>50</v>
      </c>
      <c r="C8" s="24">
        <v>2.12</v>
      </c>
      <c r="D8" s="24" t="s">
        <v>11</v>
      </c>
      <c r="E8" s="24">
        <v>1435.57</v>
      </c>
      <c r="F8" s="7">
        <f t="shared" si="0"/>
        <v>3043.4083999999998</v>
      </c>
    </row>
    <row r="9" spans="1:7" ht="96" customHeight="1">
      <c r="A9" s="4" t="s">
        <v>108</v>
      </c>
      <c r="B9" s="67" t="s">
        <v>109</v>
      </c>
      <c r="C9" s="24">
        <v>44.2</v>
      </c>
      <c r="D9" s="26" t="s">
        <v>11</v>
      </c>
      <c r="E9" s="26">
        <v>120.53</v>
      </c>
      <c r="F9" s="7">
        <f t="shared" si="0"/>
        <v>5327.4260000000004</v>
      </c>
    </row>
    <row r="10" spans="1:7" ht="42" customHeight="1" thickBot="1">
      <c r="A10" s="15" t="s">
        <v>110</v>
      </c>
      <c r="B10" s="68" t="s">
        <v>13</v>
      </c>
      <c r="C10" s="13">
        <v>5.89</v>
      </c>
      <c r="D10" s="14" t="s">
        <v>36</v>
      </c>
      <c r="E10" s="14">
        <v>223.35</v>
      </c>
      <c r="F10" s="7">
        <f t="shared" si="0"/>
        <v>1315.5314999999998</v>
      </c>
    </row>
    <row r="11" spans="1:7" ht="42" customHeight="1" thickBot="1">
      <c r="A11" s="15" t="s">
        <v>111</v>
      </c>
      <c r="B11" s="12" t="s">
        <v>16</v>
      </c>
      <c r="C11" s="13">
        <v>7.37</v>
      </c>
      <c r="D11" s="14" t="s">
        <v>36</v>
      </c>
      <c r="E11" s="14">
        <v>1149.1199999999999</v>
      </c>
      <c r="F11" s="7">
        <f t="shared" si="0"/>
        <v>8469.0144</v>
      </c>
    </row>
    <row r="12" spans="1:7" ht="75" customHeight="1">
      <c r="A12" s="4" t="s">
        <v>57</v>
      </c>
      <c r="B12" s="8" t="s">
        <v>56</v>
      </c>
      <c r="C12" s="4">
        <v>21.59</v>
      </c>
      <c r="D12" s="6" t="s">
        <v>14</v>
      </c>
      <c r="E12" s="6">
        <v>5829</v>
      </c>
      <c r="F12" s="7">
        <f t="shared" si="0"/>
        <v>125848.11</v>
      </c>
    </row>
    <row r="13" spans="1:7" ht="63.75" customHeight="1">
      <c r="A13" s="24" t="s">
        <v>112</v>
      </c>
      <c r="B13" s="5" t="s">
        <v>20</v>
      </c>
      <c r="C13" s="4">
        <v>9.59</v>
      </c>
      <c r="D13" s="6" t="s">
        <v>14</v>
      </c>
      <c r="E13" s="6">
        <v>5489.86</v>
      </c>
      <c r="F13" s="7">
        <f t="shared" si="0"/>
        <v>52647.757399999995</v>
      </c>
    </row>
    <row r="14" spans="1:7" ht="78" customHeight="1">
      <c r="A14" s="4" t="s">
        <v>113</v>
      </c>
      <c r="B14" s="5" t="s">
        <v>59</v>
      </c>
      <c r="C14" s="52">
        <v>2.7559999999999998</v>
      </c>
      <c r="D14" s="53" t="s">
        <v>23</v>
      </c>
      <c r="E14" s="53">
        <v>65641.84</v>
      </c>
      <c r="F14" s="7">
        <f t="shared" si="0"/>
        <v>180908.91103999998</v>
      </c>
    </row>
    <row r="15" spans="1:7" ht="18.75">
      <c r="A15" s="4">
        <v>11</v>
      </c>
      <c r="B15" s="16" t="s">
        <v>24</v>
      </c>
      <c r="C15" s="4"/>
      <c r="D15" s="6"/>
      <c r="E15" s="6"/>
      <c r="F15" s="7">
        <f t="shared" si="0"/>
        <v>0</v>
      </c>
    </row>
    <row r="16" spans="1:7" ht="15.75">
      <c r="A16" s="4">
        <v>12</v>
      </c>
      <c r="B16" s="5" t="s">
        <v>41</v>
      </c>
      <c r="C16" s="4">
        <v>5.89</v>
      </c>
      <c r="D16" s="6" t="s">
        <v>14</v>
      </c>
      <c r="E16" s="6">
        <v>403.07</v>
      </c>
      <c r="F16" s="7">
        <f t="shared" si="0"/>
        <v>2374.0823</v>
      </c>
    </row>
    <row r="17" spans="1:6" ht="15.75">
      <c r="A17" s="4">
        <v>14</v>
      </c>
      <c r="B17" s="5" t="s">
        <v>114</v>
      </c>
      <c r="C17" s="4">
        <v>13.41</v>
      </c>
      <c r="D17" s="6" t="s">
        <v>14</v>
      </c>
      <c r="E17" s="6">
        <v>907.32</v>
      </c>
      <c r="F17" s="7">
        <f t="shared" si="0"/>
        <v>12167.1612</v>
      </c>
    </row>
    <row r="18" spans="1:6" ht="15.75">
      <c r="A18" s="4">
        <v>15</v>
      </c>
      <c r="B18" s="5" t="s">
        <v>61</v>
      </c>
      <c r="C18" s="4">
        <v>26.81</v>
      </c>
      <c r="D18" s="6" t="s">
        <v>14</v>
      </c>
      <c r="E18" s="6">
        <v>541.66999999999996</v>
      </c>
      <c r="F18" s="7">
        <f t="shared" si="0"/>
        <v>14522.172699999997</v>
      </c>
    </row>
    <row r="19" spans="1:6" ht="15.75">
      <c r="A19" s="4">
        <v>16</v>
      </c>
      <c r="B19" s="5" t="s">
        <v>115</v>
      </c>
      <c r="C19" s="4">
        <v>2.11</v>
      </c>
      <c r="D19" s="6" t="s">
        <v>14</v>
      </c>
      <c r="E19" s="6">
        <v>863.24</v>
      </c>
      <c r="F19" s="7">
        <f t="shared" si="0"/>
        <v>1821.4363999999998</v>
      </c>
    </row>
    <row r="20" spans="1:6" ht="15.75">
      <c r="A20" s="4">
        <v>17</v>
      </c>
      <c r="B20" s="5" t="s">
        <v>28</v>
      </c>
      <c r="C20" s="4">
        <v>44.204000000000001</v>
      </c>
      <c r="D20" s="6" t="s">
        <v>14</v>
      </c>
      <c r="E20" s="6">
        <v>177.17</v>
      </c>
      <c r="F20" s="7">
        <f t="shared" si="0"/>
        <v>7831.6226799999995</v>
      </c>
    </row>
    <row r="21" spans="1:6">
      <c r="A21" s="17"/>
      <c r="B21" s="257" t="s">
        <v>74</v>
      </c>
      <c r="C21" s="258"/>
      <c r="D21" s="258"/>
      <c r="E21" s="259"/>
      <c r="F21" s="18">
        <f>SUM(F5:F20)</f>
        <v>420910.87761999993</v>
      </c>
    </row>
    <row r="22" spans="1:6">
      <c r="A22" s="54"/>
      <c r="B22" s="20"/>
      <c r="C22" s="55"/>
      <c r="D22" s="55"/>
      <c r="E22" s="55"/>
      <c r="F22" s="21"/>
    </row>
    <row r="23" spans="1:6">
      <c r="A23" s="19"/>
      <c r="B23" s="20"/>
      <c r="C23" s="20"/>
      <c r="D23" s="20"/>
      <c r="E23" s="20"/>
      <c r="F23" s="21"/>
    </row>
    <row r="24" spans="1:6" ht="15" customHeight="1">
      <c r="B24" s="256" t="s">
        <v>30</v>
      </c>
      <c r="C24" s="256"/>
      <c r="D24" s="256"/>
      <c r="E24" s="256"/>
      <c r="F24" s="256"/>
    </row>
    <row r="25" spans="1:6">
      <c r="B25" s="256"/>
      <c r="C25" s="256"/>
      <c r="D25" s="256"/>
      <c r="E25" s="256"/>
      <c r="F25" s="256"/>
    </row>
    <row r="26" spans="1:6">
      <c r="B26" s="256"/>
      <c r="C26" s="256"/>
      <c r="D26" s="256"/>
      <c r="E26" s="256"/>
      <c r="F26" s="256"/>
    </row>
  </sheetData>
  <mergeCells count="5">
    <mergeCell ref="A1:F1"/>
    <mergeCell ref="A2:F2"/>
    <mergeCell ref="A3:F3"/>
    <mergeCell ref="B21:E21"/>
    <mergeCell ref="B24:F26"/>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I20"/>
  <sheetViews>
    <sheetView workbookViewId="0">
      <selection activeCell="A3" sqref="A3:F3"/>
    </sheetView>
  </sheetViews>
  <sheetFormatPr defaultRowHeight="15"/>
  <cols>
    <col min="1" max="1" width="7.7109375" customWidth="1"/>
    <col min="2" max="2" width="41.7109375" customWidth="1"/>
    <col min="3" max="3" width="9.85546875" customWidth="1"/>
    <col min="4" max="4" width="11.28515625" customWidth="1"/>
    <col min="5" max="5" width="9.7109375" customWidth="1"/>
    <col min="6" max="6" width="14.85546875" customWidth="1"/>
  </cols>
  <sheetData>
    <row r="1" spans="1:9" ht="21">
      <c r="A1" s="261" t="s">
        <v>0</v>
      </c>
      <c r="B1" s="261"/>
      <c r="C1" s="261"/>
      <c r="D1" s="261"/>
      <c r="E1" s="261"/>
      <c r="F1" s="261"/>
      <c r="G1" s="43"/>
      <c r="H1" s="43"/>
      <c r="I1" s="43"/>
    </row>
    <row r="2" spans="1:9" ht="18.75">
      <c r="A2" s="261" t="s">
        <v>1</v>
      </c>
      <c r="B2" s="261"/>
      <c r="C2" s="261"/>
      <c r="D2" s="261"/>
      <c r="E2" s="261"/>
      <c r="F2" s="261"/>
      <c r="G2" s="1"/>
      <c r="H2" s="1"/>
      <c r="I2" s="1"/>
    </row>
    <row r="3" spans="1:9" ht="31.5" customHeight="1">
      <c r="A3" s="255" t="s">
        <v>64</v>
      </c>
      <c r="B3" s="262"/>
      <c r="C3" s="262"/>
      <c r="D3" s="262"/>
      <c r="E3" s="262"/>
      <c r="F3" s="262"/>
      <c r="G3" s="44"/>
      <c r="H3" s="44"/>
    </row>
    <row r="4" spans="1:9">
      <c r="A4" s="3" t="s">
        <v>3</v>
      </c>
      <c r="B4" s="3" t="s">
        <v>4</v>
      </c>
      <c r="C4" s="45" t="s">
        <v>5</v>
      </c>
      <c r="D4" s="45" t="s">
        <v>65</v>
      </c>
      <c r="E4" s="45" t="s">
        <v>66</v>
      </c>
      <c r="F4" s="45" t="s">
        <v>67</v>
      </c>
    </row>
    <row r="5" spans="1:9" ht="114.75">
      <c r="A5" s="4" t="s">
        <v>9</v>
      </c>
      <c r="B5" s="5" t="s">
        <v>10</v>
      </c>
      <c r="C5" s="6">
        <v>116.38</v>
      </c>
      <c r="D5" s="6" t="s">
        <v>14</v>
      </c>
      <c r="E5" s="6">
        <v>120.53</v>
      </c>
      <c r="F5" s="9">
        <f>E5*C5</f>
        <v>14027.2814</v>
      </c>
    </row>
    <row r="6" spans="1:9" ht="89.25">
      <c r="A6" s="24" t="s">
        <v>12</v>
      </c>
      <c r="B6" s="46" t="s">
        <v>13</v>
      </c>
      <c r="C6" s="9">
        <v>24.69</v>
      </c>
      <c r="D6" s="26" t="s">
        <v>36</v>
      </c>
      <c r="E6" s="26">
        <v>223.35</v>
      </c>
      <c r="F6" s="9">
        <f t="shared" ref="F6:F14" si="0">E6*C6</f>
        <v>5514.5115000000005</v>
      </c>
    </row>
    <row r="7" spans="1:9" ht="63.75">
      <c r="A7" s="4" t="s">
        <v>15</v>
      </c>
      <c r="B7" s="5" t="s">
        <v>16</v>
      </c>
      <c r="C7" s="6">
        <v>41.15</v>
      </c>
      <c r="D7" s="6" t="s">
        <v>14</v>
      </c>
      <c r="E7" s="6">
        <v>1149.1199999999999</v>
      </c>
      <c r="F7" s="9">
        <f t="shared" si="0"/>
        <v>47286.287999999993</v>
      </c>
    </row>
    <row r="8" spans="1:9" ht="114" customHeight="1">
      <c r="A8" s="4" t="s">
        <v>68</v>
      </c>
      <c r="B8" s="5" t="s">
        <v>18</v>
      </c>
      <c r="C8" s="6">
        <v>46.55</v>
      </c>
      <c r="D8" s="6" t="s">
        <v>14</v>
      </c>
      <c r="E8" s="6">
        <v>5829</v>
      </c>
      <c r="F8" s="9">
        <f t="shared" si="0"/>
        <v>271339.95</v>
      </c>
    </row>
    <row r="9" spans="1:9">
      <c r="A9" s="4">
        <v>5</v>
      </c>
      <c r="B9" s="47" t="s">
        <v>69</v>
      </c>
      <c r="C9" s="6"/>
      <c r="D9" s="6"/>
      <c r="E9" s="6"/>
      <c r="F9" s="9">
        <f t="shared" si="0"/>
        <v>0</v>
      </c>
    </row>
    <row r="10" spans="1:9" ht="15.75">
      <c r="A10" s="4">
        <v>6</v>
      </c>
      <c r="B10" s="5" t="s">
        <v>70</v>
      </c>
      <c r="C10" s="6">
        <v>24.69</v>
      </c>
      <c r="D10" s="6" t="s">
        <v>14</v>
      </c>
      <c r="E10" s="6">
        <v>461.12</v>
      </c>
      <c r="F10" s="9">
        <f t="shared" si="0"/>
        <v>11385.052800000001</v>
      </c>
    </row>
    <row r="11" spans="1:9" ht="15.75">
      <c r="A11" s="4">
        <v>7</v>
      </c>
      <c r="B11" s="5" t="s">
        <v>71</v>
      </c>
      <c r="C11" s="6">
        <v>20.02</v>
      </c>
      <c r="D11" s="6" t="s">
        <v>14</v>
      </c>
      <c r="E11" s="6">
        <v>778.47</v>
      </c>
      <c r="F11" s="9">
        <f t="shared" si="0"/>
        <v>15584.9694</v>
      </c>
    </row>
    <row r="12" spans="1:9" ht="15.75">
      <c r="A12" s="4">
        <v>8</v>
      </c>
      <c r="B12" s="5" t="s">
        <v>72</v>
      </c>
      <c r="C12" s="6">
        <v>41.15</v>
      </c>
      <c r="D12" s="6" t="s">
        <v>14</v>
      </c>
      <c r="E12" s="6">
        <v>637.20000000000005</v>
      </c>
      <c r="F12" s="9">
        <f t="shared" si="0"/>
        <v>26220.780000000002</v>
      </c>
    </row>
    <row r="13" spans="1:9" ht="17.25" customHeight="1">
      <c r="A13" s="4">
        <v>9</v>
      </c>
      <c r="B13" s="5" t="s">
        <v>73</v>
      </c>
      <c r="C13" s="6">
        <v>40.03</v>
      </c>
      <c r="D13" s="6" t="s">
        <v>14</v>
      </c>
      <c r="E13" s="6">
        <v>415.77</v>
      </c>
      <c r="F13" s="9">
        <f t="shared" si="0"/>
        <v>16643.273099999999</v>
      </c>
    </row>
    <row r="14" spans="1:9" ht="17.25" customHeight="1">
      <c r="A14" s="4">
        <v>10</v>
      </c>
      <c r="B14" s="5" t="s">
        <v>28</v>
      </c>
      <c r="C14" s="6">
        <v>116.38</v>
      </c>
      <c r="D14" s="6" t="s">
        <v>14</v>
      </c>
      <c r="E14" s="6">
        <v>169.46</v>
      </c>
      <c r="F14" s="9">
        <f t="shared" si="0"/>
        <v>19721.754799999999</v>
      </c>
    </row>
    <row r="15" spans="1:9" s="19" customFormat="1" ht="15" customHeight="1">
      <c r="A15" s="48"/>
      <c r="B15" s="49"/>
      <c r="C15" s="263" t="s">
        <v>74</v>
      </c>
      <c r="D15" s="263"/>
      <c r="E15" s="263"/>
      <c r="F15" s="50">
        <f>SUM(F5:F14)</f>
        <v>427723.86100000003</v>
      </c>
    </row>
    <row r="16" spans="1:9" ht="62.25" customHeight="1">
      <c r="B16" s="256" t="s">
        <v>75</v>
      </c>
      <c r="C16" s="256"/>
      <c r="D16" s="256"/>
      <c r="E16" s="256"/>
      <c r="F16" s="256"/>
    </row>
    <row r="17" spans="5:5">
      <c r="E17" s="51"/>
    </row>
    <row r="20" spans="5:5" ht="15.75" customHeight="1"/>
  </sheetData>
  <mergeCells count="5">
    <mergeCell ref="A1:F1"/>
    <mergeCell ref="A2:F2"/>
    <mergeCell ref="A3:F3"/>
    <mergeCell ref="C15:E15"/>
    <mergeCell ref="B16:F16"/>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F17"/>
  <sheetViews>
    <sheetView topLeftCell="A10" workbookViewId="0">
      <selection activeCell="F15" sqref="F15"/>
    </sheetView>
  </sheetViews>
  <sheetFormatPr defaultRowHeight="15"/>
  <cols>
    <col min="1" max="1" width="10.5703125" style="244" bestFit="1" customWidth="1"/>
    <col min="2" max="2" width="48.42578125" style="245" customWidth="1"/>
    <col min="3" max="3" width="11.5703125" style="244" customWidth="1"/>
    <col min="4" max="4" width="7.5703125" style="244" customWidth="1"/>
    <col min="5" max="5" width="12.5703125" style="244" customWidth="1"/>
    <col min="6" max="6" width="12.140625" style="244" customWidth="1"/>
    <col min="7" max="16384" width="9.140625" style="58"/>
  </cols>
  <sheetData>
    <row r="1" spans="1:6" ht="18.75">
      <c r="A1" s="342" t="s">
        <v>0</v>
      </c>
      <c r="B1" s="342"/>
      <c r="C1" s="342"/>
      <c r="D1" s="342"/>
      <c r="E1" s="342"/>
      <c r="F1" s="342"/>
    </row>
    <row r="2" spans="1:6" ht="18.75">
      <c r="A2" s="342" t="s">
        <v>1</v>
      </c>
      <c r="B2" s="342"/>
      <c r="C2" s="342"/>
      <c r="D2" s="342"/>
      <c r="E2" s="342"/>
      <c r="F2" s="342"/>
    </row>
    <row r="3" spans="1:6" ht="37.5" customHeight="1">
      <c r="A3" s="343" t="s">
        <v>478</v>
      </c>
      <c r="B3" s="344"/>
      <c r="C3" s="344"/>
      <c r="D3" s="344"/>
      <c r="E3" s="344"/>
      <c r="F3" s="345"/>
    </row>
    <row r="4" spans="1:6">
      <c r="A4" s="231" t="s">
        <v>348</v>
      </c>
      <c r="B4" s="232" t="s">
        <v>349</v>
      </c>
      <c r="C4" s="231" t="s">
        <v>353</v>
      </c>
      <c r="D4" s="231" t="s">
        <v>6</v>
      </c>
      <c r="E4" s="231" t="s">
        <v>7</v>
      </c>
      <c r="F4" s="231" t="s">
        <v>8</v>
      </c>
    </row>
    <row r="5" spans="1:6" ht="135">
      <c r="A5" s="231" t="s">
        <v>479</v>
      </c>
      <c r="B5" s="232" t="s">
        <v>362</v>
      </c>
      <c r="C5" s="234">
        <v>138.78</v>
      </c>
      <c r="D5" s="235" t="s">
        <v>218</v>
      </c>
      <c r="E5" s="235">
        <v>120.53</v>
      </c>
      <c r="F5" s="234">
        <f>ROUND(C5*E5,0)</f>
        <v>16727</v>
      </c>
    </row>
    <row r="6" spans="1:6" ht="94.5">
      <c r="A6" s="231" t="s">
        <v>480</v>
      </c>
      <c r="B6" s="232" t="s">
        <v>364</v>
      </c>
      <c r="C6" s="231">
        <v>55.23</v>
      </c>
      <c r="D6" s="235" t="s">
        <v>218</v>
      </c>
      <c r="E6" s="235">
        <v>223.35</v>
      </c>
      <c r="F6" s="234">
        <f>ROUND(C6*E6,0)</f>
        <v>12336</v>
      </c>
    </row>
    <row r="7" spans="1:6" ht="81">
      <c r="A7" s="231" t="s">
        <v>481</v>
      </c>
      <c r="B7" s="232" t="s">
        <v>367</v>
      </c>
      <c r="C7" s="234">
        <v>92.05</v>
      </c>
      <c r="D7" s="235" t="s">
        <v>218</v>
      </c>
      <c r="E7" s="231">
        <v>1149.1199999999999</v>
      </c>
      <c r="F7" s="234">
        <f>ROUND(C7*E7,0)</f>
        <v>105776</v>
      </c>
    </row>
    <row r="8" spans="1:6" s="250" customFormat="1" ht="108">
      <c r="A8" s="247" t="s">
        <v>461</v>
      </c>
      <c r="B8" s="248" t="s">
        <v>453</v>
      </c>
      <c r="C8" s="249">
        <v>84.97</v>
      </c>
      <c r="D8" s="247" t="s">
        <v>218</v>
      </c>
      <c r="E8" s="249">
        <v>5829</v>
      </c>
      <c r="F8" s="234">
        <f>C8*E8</f>
        <v>495290.13</v>
      </c>
    </row>
    <row r="9" spans="1:6">
      <c r="A9" s="231">
        <v>5</v>
      </c>
      <c r="B9" s="232" t="s">
        <v>69</v>
      </c>
      <c r="C9" s="231"/>
      <c r="D9" s="231"/>
      <c r="E9" s="231"/>
      <c r="F9" s="234"/>
    </row>
    <row r="10" spans="1:6">
      <c r="A10" s="231" t="s">
        <v>430</v>
      </c>
      <c r="B10" s="248" t="s">
        <v>482</v>
      </c>
      <c r="C10" s="231">
        <v>36.47</v>
      </c>
      <c r="D10" s="231" t="s">
        <v>432</v>
      </c>
      <c r="E10" s="247">
        <v>880.61</v>
      </c>
      <c r="F10" s="234">
        <f>C10*E10</f>
        <v>32115.846699999998</v>
      </c>
    </row>
    <row r="11" spans="1:6">
      <c r="A11" s="231" t="s">
        <v>433</v>
      </c>
      <c r="B11" s="248" t="s">
        <v>483</v>
      </c>
      <c r="C11" s="231">
        <v>55.23</v>
      </c>
      <c r="D11" s="231" t="s">
        <v>432</v>
      </c>
      <c r="E11" s="247">
        <v>450.47</v>
      </c>
      <c r="F11" s="234">
        <f t="shared" ref="F11:F14" si="0">C11*E11</f>
        <v>24879.4581</v>
      </c>
    </row>
    <row r="12" spans="1:6">
      <c r="A12" s="231" t="s">
        <v>435</v>
      </c>
      <c r="B12" s="248" t="s">
        <v>484</v>
      </c>
      <c r="C12" s="231">
        <v>92.05</v>
      </c>
      <c r="D12" s="231" t="s">
        <v>432</v>
      </c>
      <c r="E12" s="247">
        <v>831.81</v>
      </c>
      <c r="F12" s="234">
        <f>C12*E12</f>
        <v>76568.110499999995</v>
      </c>
    </row>
    <row r="13" spans="1:6">
      <c r="A13" s="231" t="s">
        <v>437</v>
      </c>
      <c r="B13" s="248" t="s">
        <v>485</v>
      </c>
      <c r="C13" s="231">
        <v>72.94</v>
      </c>
      <c r="D13" s="231" t="s">
        <v>432</v>
      </c>
      <c r="E13" s="247">
        <v>513.67999999999995</v>
      </c>
      <c r="F13" s="234">
        <f t="shared" si="0"/>
        <v>37467.819199999998</v>
      </c>
    </row>
    <row r="14" spans="1:6">
      <c r="A14" s="231" t="s">
        <v>439</v>
      </c>
      <c r="B14" s="248" t="s">
        <v>440</v>
      </c>
      <c r="C14" s="231">
        <v>138.78</v>
      </c>
      <c r="D14" s="231" t="s">
        <v>432</v>
      </c>
      <c r="E14" s="247">
        <v>177.16</v>
      </c>
      <c r="F14" s="234">
        <f t="shared" si="0"/>
        <v>24586.264800000001</v>
      </c>
    </row>
    <row r="15" spans="1:6">
      <c r="A15" s="231"/>
      <c r="B15" s="232"/>
      <c r="C15" s="346" t="s">
        <v>43</v>
      </c>
      <c r="D15" s="347"/>
      <c r="E15" s="348"/>
      <c r="F15" s="234">
        <f>SUM(F5:F14)</f>
        <v>825746.62930000003</v>
      </c>
    </row>
    <row r="16" spans="1:6" ht="21" customHeight="1">
      <c r="A16" s="242"/>
      <c r="B16" s="246"/>
      <c r="C16" s="242"/>
      <c r="D16" s="242"/>
      <c r="E16" s="242"/>
      <c r="F16" s="242"/>
    </row>
    <row r="17" spans="1:6" customFormat="1" ht="51.75" customHeight="1">
      <c r="A17" s="222"/>
      <c r="B17" s="256" t="s">
        <v>486</v>
      </c>
      <c r="C17" s="256"/>
      <c r="D17" s="256"/>
      <c r="E17" s="256"/>
      <c r="F17" s="256"/>
    </row>
  </sheetData>
  <mergeCells count="5">
    <mergeCell ref="A1:F1"/>
    <mergeCell ref="A2:F2"/>
    <mergeCell ref="A3:F3"/>
    <mergeCell ref="C15:E15"/>
    <mergeCell ref="B17:F17"/>
  </mergeCell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J25"/>
  <sheetViews>
    <sheetView topLeftCell="A13"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36" customHeight="1">
      <c r="A3" s="255" t="s">
        <v>147</v>
      </c>
      <c r="B3" s="255"/>
      <c r="C3" s="255"/>
      <c r="D3" s="255"/>
      <c r="E3" s="255"/>
      <c r="F3" s="255"/>
      <c r="G3" s="255"/>
      <c r="H3" s="255"/>
      <c r="I3" s="255"/>
      <c r="J3" s="2"/>
    </row>
    <row r="4" spans="1:10">
      <c r="A4" s="3" t="s">
        <v>3</v>
      </c>
      <c r="B4" s="3" t="s">
        <v>4</v>
      </c>
      <c r="C4" s="3">
        <v>3</v>
      </c>
      <c r="D4" s="3">
        <v>1</v>
      </c>
      <c r="E4" s="3">
        <v>2</v>
      </c>
      <c r="F4" s="3" t="s">
        <v>5</v>
      </c>
      <c r="G4" s="3" t="s">
        <v>6</v>
      </c>
      <c r="H4" s="3" t="s">
        <v>7</v>
      </c>
      <c r="I4" s="3" t="s">
        <v>8</v>
      </c>
    </row>
    <row r="5" spans="1:10" ht="21">
      <c r="A5" s="4">
        <v>1</v>
      </c>
      <c r="B5" s="37" t="s">
        <v>45</v>
      </c>
      <c r="C5" s="4">
        <v>1</v>
      </c>
      <c r="D5" s="4" t="s">
        <v>46</v>
      </c>
      <c r="E5" s="4">
        <v>243.53</v>
      </c>
      <c r="F5" s="38">
        <v>5</v>
      </c>
      <c r="G5" s="59" t="s">
        <v>46</v>
      </c>
      <c r="H5" s="59">
        <v>261.12</v>
      </c>
      <c r="I5" s="7">
        <f>H5*F5</f>
        <v>1305.5999999999999</v>
      </c>
    </row>
    <row r="6" spans="1:10" ht="114.75">
      <c r="A6" s="4" t="s">
        <v>86</v>
      </c>
      <c r="B6" s="5" t="s">
        <v>10</v>
      </c>
      <c r="C6" s="9">
        <v>80.72</v>
      </c>
      <c r="D6" s="9">
        <v>11.23</v>
      </c>
      <c r="E6" s="9">
        <v>20.8</v>
      </c>
      <c r="F6" s="4">
        <v>127.44</v>
      </c>
      <c r="G6" s="6" t="s">
        <v>11</v>
      </c>
      <c r="H6" s="6">
        <v>120.53</v>
      </c>
      <c r="I6" s="7">
        <f t="shared" ref="I6:I19" si="0">H6*F6</f>
        <v>15360.343199999999</v>
      </c>
    </row>
    <row r="7" spans="1:10" s="10" customFormat="1" ht="89.25">
      <c r="A7" s="24" t="s">
        <v>87</v>
      </c>
      <c r="B7" s="46" t="s">
        <v>13</v>
      </c>
      <c r="C7" s="9">
        <v>7.51</v>
      </c>
      <c r="D7" s="9">
        <v>1.21</v>
      </c>
      <c r="E7" s="9">
        <v>1.95</v>
      </c>
      <c r="F7" s="24">
        <v>12.74</v>
      </c>
      <c r="G7" s="26" t="s">
        <v>36</v>
      </c>
      <c r="H7" s="26">
        <v>223.35</v>
      </c>
      <c r="I7" s="7">
        <f t="shared" si="0"/>
        <v>2845.4789999999998</v>
      </c>
    </row>
    <row r="8" spans="1:10" ht="63.75">
      <c r="A8" s="4" t="s">
        <v>89</v>
      </c>
      <c r="B8" s="5" t="s">
        <v>16</v>
      </c>
      <c r="C8" s="9">
        <v>12.51</v>
      </c>
      <c r="D8" s="9">
        <v>2.0099999999999998</v>
      </c>
      <c r="E8" s="9">
        <v>3.25</v>
      </c>
      <c r="F8" s="4">
        <v>21.24</v>
      </c>
      <c r="G8" s="6" t="s">
        <v>14</v>
      </c>
      <c r="H8" s="6">
        <v>1149.1199999999999</v>
      </c>
      <c r="I8" s="7">
        <f t="shared" si="0"/>
        <v>24407.308799999995</v>
      </c>
    </row>
    <row r="9" spans="1:10" ht="102">
      <c r="A9" s="4" t="s">
        <v>90</v>
      </c>
      <c r="B9" s="5" t="s">
        <v>78</v>
      </c>
      <c r="C9" s="9">
        <v>10.650085000000001</v>
      </c>
      <c r="D9" s="9">
        <v>7.1368910000000003</v>
      </c>
      <c r="E9" s="9">
        <v>2.8526470000000002</v>
      </c>
      <c r="F9" s="4">
        <v>16.52</v>
      </c>
      <c r="G9" s="6" t="s">
        <v>14</v>
      </c>
      <c r="H9" s="6">
        <v>5358.83</v>
      </c>
      <c r="I9" s="7">
        <f t="shared" si="0"/>
        <v>88527.871599999999</v>
      </c>
    </row>
    <row r="10" spans="1:10" ht="89.25">
      <c r="A10" s="4" t="s">
        <v>148</v>
      </c>
      <c r="B10" s="5" t="s">
        <v>80</v>
      </c>
      <c r="C10" s="9">
        <v>27.36</v>
      </c>
      <c r="D10" s="9">
        <v>6.2686339999999996</v>
      </c>
      <c r="E10" s="9">
        <v>7.01</v>
      </c>
      <c r="F10" s="4">
        <v>33.979999999999997</v>
      </c>
      <c r="G10" s="6" t="s">
        <v>14</v>
      </c>
      <c r="H10" s="6">
        <v>2502.34</v>
      </c>
      <c r="I10" s="7">
        <f t="shared" si="0"/>
        <v>85029.513200000001</v>
      </c>
    </row>
    <row r="11" spans="1:10" ht="63.75">
      <c r="A11" s="4" t="s">
        <v>149</v>
      </c>
      <c r="B11" s="5" t="s">
        <v>142</v>
      </c>
      <c r="C11" s="9"/>
      <c r="D11" s="9"/>
      <c r="E11" s="9"/>
      <c r="F11" s="4">
        <v>334.57</v>
      </c>
      <c r="G11" s="6" t="s">
        <v>150</v>
      </c>
      <c r="H11" s="6">
        <v>245.79</v>
      </c>
      <c r="I11" s="7">
        <f t="shared" si="0"/>
        <v>82233.960299999992</v>
      </c>
    </row>
    <row r="12" spans="1:10" ht="89.25">
      <c r="A12" s="24" t="s">
        <v>93</v>
      </c>
      <c r="B12" s="5" t="s">
        <v>22</v>
      </c>
      <c r="C12" s="9">
        <v>0.32</v>
      </c>
      <c r="D12" s="9">
        <v>0.35</v>
      </c>
      <c r="E12" s="9">
        <v>0.23</v>
      </c>
      <c r="F12" s="4">
        <v>0.45</v>
      </c>
      <c r="G12" s="6" t="s">
        <v>23</v>
      </c>
      <c r="H12" s="6">
        <v>65841.84</v>
      </c>
      <c r="I12" s="7">
        <f t="shared" si="0"/>
        <v>29628.827999999998</v>
      </c>
    </row>
    <row r="13" spans="1:10" ht="87.75" customHeight="1">
      <c r="A13" s="4" t="s">
        <v>112</v>
      </c>
      <c r="B13" s="5" t="s">
        <v>20</v>
      </c>
      <c r="C13" s="9"/>
      <c r="D13" s="9"/>
      <c r="E13" s="9"/>
      <c r="F13" s="4">
        <v>4.25</v>
      </c>
      <c r="G13" s="6" t="s">
        <v>14</v>
      </c>
      <c r="H13" s="6">
        <v>5489.86</v>
      </c>
      <c r="I13" s="7">
        <f t="shared" si="0"/>
        <v>23331.904999999999</v>
      </c>
    </row>
    <row r="14" spans="1:10" ht="18.75">
      <c r="A14" s="4">
        <v>10</v>
      </c>
      <c r="B14" s="16" t="s">
        <v>24</v>
      </c>
      <c r="C14" s="9"/>
      <c r="D14" s="9"/>
      <c r="E14" s="9"/>
      <c r="F14" s="4"/>
      <c r="G14" s="6"/>
      <c r="H14" s="6"/>
      <c r="I14" s="7">
        <f t="shared" si="0"/>
        <v>0</v>
      </c>
    </row>
    <row r="15" spans="1:10" ht="15.75">
      <c r="A15" s="4">
        <v>11</v>
      </c>
      <c r="B15" s="5" t="s">
        <v>151</v>
      </c>
      <c r="C15" s="9">
        <v>7.51</v>
      </c>
      <c r="D15" s="9">
        <v>1.21</v>
      </c>
      <c r="E15" s="9">
        <v>1.95</v>
      </c>
      <c r="F15" s="4">
        <v>12.74</v>
      </c>
      <c r="G15" s="6" t="s">
        <v>14</v>
      </c>
      <c r="H15" s="6">
        <v>482.08</v>
      </c>
      <c r="I15" s="7">
        <f t="shared" si="0"/>
        <v>6141.6992</v>
      </c>
    </row>
    <row r="16" spans="1:10" ht="15.75">
      <c r="A16" s="4">
        <v>12</v>
      </c>
      <c r="B16" s="5" t="s">
        <v>25</v>
      </c>
      <c r="C16" s="9">
        <v>7.51</v>
      </c>
      <c r="D16" s="9">
        <v>1.21</v>
      </c>
      <c r="E16" s="9">
        <v>1.95</v>
      </c>
      <c r="F16" s="4">
        <v>32.619999999999997</v>
      </c>
      <c r="G16" s="6" t="s">
        <v>14</v>
      </c>
      <c r="H16" s="6">
        <v>813.32</v>
      </c>
      <c r="I16" s="7">
        <f t="shared" si="0"/>
        <v>26530.4984</v>
      </c>
    </row>
    <row r="17" spans="1:9" ht="22.5" customHeight="1">
      <c r="A17" s="4">
        <v>13</v>
      </c>
      <c r="B17" s="5" t="s">
        <v>27</v>
      </c>
      <c r="C17" s="9"/>
      <c r="D17" s="9"/>
      <c r="E17" s="9"/>
      <c r="F17" s="4">
        <v>55.22</v>
      </c>
      <c r="G17" s="6" t="s">
        <v>14</v>
      </c>
      <c r="H17" s="6">
        <v>752.51</v>
      </c>
      <c r="I17" s="7">
        <f t="shared" si="0"/>
        <v>41553.602200000001</v>
      </c>
    </row>
    <row r="18" spans="1:9" ht="18.75" customHeight="1">
      <c r="A18" s="4">
        <v>14</v>
      </c>
      <c r="B18" s="5" t="s">
        <v>26</v>
      </c>
      <c r="C18" s="9">
        <v>12.36</v>
      </c>
      <c r="D18" s="9">
        <v>9.26</v>
      </c>
      <c r="E18" s="9">
        <v>4.74</v>
      </c>
      <c r="F18" s="4">
        <v>18.510000000000002</v>
      </c>
      <c r="G18" s="6" t="s">
        <v>14</v>
      </c>
      <c r="H18" s="6">
        <v>434.67</v>
      </c>
      <c r="I18" s="7">
        <f t="shared" si="0"/>
        <v>8045.7417000000014</v>
      </c>
    </row>
    <row r="19" spans="1:9" ht="15.75">
      <c r="A19" s="4">
        <v>15</v>
      </c>
      <c r="B19" s="5" t="s">
        <v>28</v>
      </c>
      <c r="C19" s="9">
        <v>80.72</v>
      </c>
      <c r="D19" s="9">
        <v>14.81</v>
      </c>
      <c r="E19" s="9">
        <v>20.8</v>
      </c>
      <c r="F19" s="4">
        <v>127</v>
      </c>
      <c r="G19" s="6" t="s">
        <v>14</v>
      </c>
      <c r="H19" s="6">
        <v>177.16</v>
      </c>
      <c r="I19" s="7">
        <f t="shared" si="0"/>
        <v>22499.32</v>
      </c>
    </row>
    <row r="20" spans="1:9">
      <c r="A20" s="17"/>
      <c r="B20" s="257" t="s">
        <v>74</v>
      </c>
      <c r="C20" s="258"/>
      <c r="D20" s="258"/>
      <c r="E20" s="258"/>
      <c r="F20" s="258"/>
      <c r="G20" s="258"/>
      <c r="H20" s="259"/>
      <c r="I20" s="18">
        <f>SUM(I5:I19)</f>
        <v>457441.67059999995</v>
      </c>
    </row>
    <row r="21" spans="1:9">
      <c r="A21" s="19"/>
      <c r="B21" s="20"/>
      <c r="C21" s="20"/>
      <c r="D21" s="20"/>
      <c r="E21" s="20"/>
      <c r="F21" s="20"/>
      <c r="G21" s="20"/>
      <c r="H21" s="20"/>
      <c r="I21" s="21"/>
    </row>
    <row r="22" spans="1:9" ht="15" customHeight="1">
      <c r="B22" s="256" t="s">
        <v>30</v>
      </c>
      <c r="C22" s="256"/>
      <c r="D22" s="256"/>
      <c r="E22" s="256"/>
      <c r="F22" s="256"/>
      <c r="G22" s="256"/>
      <c r="H22" s="256"/>
      <c r="I22" s="256"/>
    </row>
    <row r="23" spans="1:9">
      <c r="B23" s="256"/>
      <c r="C23" s="256"/>
      <c r="D23" s="256"/>
      <c r="E23" s="256"/>
      <c r="F23" s="256"/>
      <c r="G23" s="256"/>
      <c r="H23" s="256"/>
      <c r="I23" s="256"/>
    </row>
    <row r="24" spans="1:9">
      <c r="B24" s="256"/>
      <c r="C24" s="256"/>
      <c r="D24" s="256"/>
      <c r="E24" s="256"/>
      <c r="F24" s="256"/>
      <c r="G24" s="256"/>
      <c r="H24" s="256"/>
      <c r="I24" s="256"/>
    </row>
    <row r="25" spans="1:9">
      <c r="B25" s="256"/>
      <c r="C25" s="256"/>
      <c r="D25" s="256"/>
      <c r="E25" s="256"/>
      <c r="F25" s="256"/>
      <c r="G25" s="256"/>
      <c r="H25" s="256"/>
      <c r="I25" s="256"/>
    </row>
  </sheetData>
  <mergeCells count="5">
    <mergeCell ref="A1:I1"/>
    <mergeCell ref="A2:I2"/>
    <mergeCell ref="A3:I3"/>
    <mergeCell ref="B20:H20"/>
    <mergeCell ref="B22:I25"/>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21"/>
  <sheetViews>
    <sheetView topLeftCell="A10" workbookViewId="0">
      <selection activeCell="I16" sqref="I16"/>
    </sheetView>
  </sheetViews>
  <sheetFormatPr defaultRowHeight="15"/>
  <cols>
    <col min="1" max="1" width="8.7109375" style="51" customWidth="1"/>
    <col min="2" max="2" width="44.140625" customWidth="1"/>
    <col min="3" max="5" width="10.28515625" hidden="1" customWidth="1"/>
    <col min="6" max="6" width="10.28515625" style="58"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37.5" customHeight="1">
      <c r="A3" s="255" t="s">
        <v>410</v>
      </c>
      <c r="B3" s="255"/>
      <c r="C3" s="255"/>
      <c r="D3" s="255"/>
      <c r="E3" s="255"/>
      <c r="F3" s="255"/>
      <c r="G3" s="255"/>
      <c r="H3" s="255"/>
      <c r="I3" s="255"/>
      <c r="J3" s="2"/>
    </row>
    <row r="4" spans="1:10">
      <c r="A4" s="45" t="s">
        <v>3</v>
      </c>
      <c r="B4" s="3" t="s">
        <v>4</v>
      </c>
      <c r="C4" s="3">
        <v>3</v>
      </c>
      <c r="D4" s="3">
        <v>1</v>
      </c>
      <c r="E4" s="3">
        <v>2</v>
      </c>
      <c r="F4" s="45" t="s">
        <v>5</v>
      </c>
      <c r="G4" s="3" t="s">
        <v>6</v>
      </c>
      <c r="H4" s="3" t="s">
        <v>7</v>
      </c>
      <c r="I4" s="3" t="s">
        <v>8</v>
      </c>
    </row>
    <row r="5" spans="1:10" ht="56.25" customHeight="1">
      <c r="A5" s="4">
        <v>1</v>
      </c>
      <c r="B5" s="37" t="s">
        <v>45</v>
      </c>
      <c r="C5" s="4"/>
      <c r="D5" s="4">
        <v>4</v>
      </c>
      <c r="E5" s="4"/>
      <c r="F5" s="4">
        <v>10</v>
      </c>
      <c r="G5" s="4" t="s">
        <v>46</v>
      </c>
      <c r="H5" s="4">
        <v>261.12</v>
      </c>
      <c r="I5" s="7">
        <f>H5*F5</f>
        <v>2611.1999999999998</v>
      </c>
    </row>
    <row r="6" spans="1:10" ht="48.75" customHeight="1">
      <c r="A6" s="168" t="s">
        <v>102</v>
      </c>
      <c r="B6" s="93" t="s">
        <v>185</v>
      </c>
      <c r="C6" s="40">
        <v>37.28</v>
      </c>
      <c r="D6" s="40" t="s">
        <v>11</v>
      </c>
      <c r="E6" s="40">
        <v>390.16</v>
      </c>
      <c r="F6" s="4">
        <v>0.56999999999999995</v>
      </c>
      <c r="G6" s="6" t="s">
        <v>11</v>
      </c>
      <c r="H6" s="6">
        <v>390.16</v>
      </c>
      <c r="I6" s="7">
        <f t="shared" ref="I6:I15" si="0">H6*F6</f>
        <v>222.3912</v>
      </c>
    </row>
    <row r="7" spans="1:10" ht="92.25" customHeight="1">
      <c r="A7" s="24" t="s">
        <v>411</v>
      </c>
      <c r="B7" s="62" t="s">
        <v>80</v>
      </c>
      <c r="C7" s="227">
        <v>7.08</v>
      </c>
      <c r="D7" s="39" t="s">
        <v>36</v>
      </c>
      <c r="E7" s="39">
        <v>2502.14</v>
      </c>
      <c r="F7" s="24">
        <v>1.1299999999999999</v>
      </c>
      <c r="G7" s="6" t="s">
        <v>11</v>
      </c>
      <c r="H7" s="6">
        <v>2502.14</v>
      </c>
      <c r="I7" s="7">
        <f t="shared" si="0"/>
        <v>2827.4181999999996</v>
      </c>
    </row>
    <row r="8" spans="1:10" ht="92.25" customHeight="1">
      <c r="A8" s="24" t="s">
        <v>412</v>
      </c>
      <c r="B8" s="67" t="s">
        <v>142</v>
      </c>
      <c r="C8" s="61">
        <v>63.89</v>
      </c>
      <c r="D8" s="40" t="s">
        <v>36</v>
      </c>
      <c r="E8" s="40">
        <v>245.79</v>
      </c>
      <c r="F8" s="24">
        <v>11.15</v>
      </c>
      <c r="G8" s="6" t="s">
        <v>161</v>
      </c>
      <c r="H8" s="6">
        <v>245.79</v>
      </c>
      <c r="I8" s="7">
        <f t="shared" si="0"/>
        <v>2740.5585000000001</v>
      </c>
    </row>
    <row r="9" spans="1:10" ht="92.25" customHeight="1">
      <c r="A9" s="24" t="s">
        <v>413</v>
      </c>
      <c r="B9" s="67" t="s">
        <v>78</v>
      </c>
      <c r="C9" s="228">
        <v>4.42</v>
      </c>
      <c r="D9" s="40" t="s">
        <v>36</v>
      </c>
      <c r="E9" s="40">
        <v>5358.83</v>
      </c>
      <c r="F9" s="56">
        <v>1.89</v>
      </c>
      <c r="G9" s="6" t="s">
        <v>11</v>
      </c>
      <c r="H9" s="6">
        <v>5358.83</v>
      </c>
      <c r="I9" s="7">
        <f t="shared" si="0"/>
        <v>10128.188699999999</v>
      </c>
    </row>
    <row r="10" spans="1:10" ht="92.25" customHeight="1">
      <c r="A10" s="24" t="s">
        <v>414</v>
      </c>
      <c r="B10" s="67" t="s">
        <v>20</v>
      </c>
      <c r="C10" s="61">
        <v>12.743</v>
      </c>
      <c r="D10" s="40" t="s">
        <v>36</v>
      </c>
      <c r="E10" s="40">
        <v>5489.86</v>
      </c>
      <c r="F10" s="56">
        <v>43.9</v>
      </c>
      <c r="G10" s="6" t="s">
        <v>11</v>
      </c>
      <c r="H10" s="6">
        <v>5489.86</v>
      </c>
      <c r="I10" s="7">
        <f t="shared" si="0"/>
        <v>241004.85399999999</v>
      </c>
    </row>
    <row r="11" spans="1:10" ht="92.25" customHeight="1">
      <c r="A11" s="4" t="s">
        <v>415</v>
      </c>
      <c r="B11" s="5" t="s">
        <v>59</v>
      </c>
      <c r="C11" s="9">
        <v>1.87</v>
      </c>
      <c r="D11" s="6" t="s">
        <v>23</v>
      </c>
      <c r="E11" s="6">
        <v>65841.84</v>
      </c>
      <c r="F11" s="52">
        <v>4.6500000000000004</v>
      </c>
      <c r="G11" s="95" t="s">
        <v>23</v>
      </c>
      <c r="H11" s="95">
        <v>65841.84</v>
      </c>
      <c r="I11" s="7">
        <f t="shared" si="0"/>
        <v>306164.55599999998</v>
      </c>
    </row>
    <row r="12" spans="1:10" ht="18.75">
      <c r="A12" s="4">
        <v>8</v>
      </c>
      <c r="B12" s="16" t="s">
        <v>24</v>
      </c>
      <c r="C12" s="9"/>
      <c r="D12" s="9"/>
      <c r="E12" s="9"/>
      <c r="F12" s="4"/>
      <c r="G12" s="6"/>
      <c r="H12" s="6"/>
      <c r="I12" s="7">
        <f t="shared" si="0"/>
        <v>0</v>
      </c>
    </row>
    <row r="13" spans="1:10" ht="15.75">
      <c r="A13" s="4">
        <v>9</v>
      </c>
      <c r="B13" s="5" t="s">
        <v>114</v>
      </c>
      <c r="C13" s="9">
        <v>19.899999999999999</v>
      </c>
      <c r="D13" s="9">
        <v>10.51</v>
      </c>
      <c r="E13" s="9">
        <v>5.97</v>
      </c>
      <c r="F13" s="4">
        <v>20.5</v>
      </c>
      <c r="G13" s="6" t="s">
        <v>14</v>
      </c>
      <c r="H13" s="6">
        <v>907.32</v>
      </c>
      <c r="I13" s="7">
        <f t="shared" si="0"/>
        <v>18600.060000000001</v>
      </c>
    </row>
    <row r="14" spans="1:10" ht="15.75">
      <c r="A14" s="4">
        <v>10</v>
      </c>
      <c r="B14" s="5" t="s">
        <v>61</v>
      </c>
      <c r="C14" s="9">
        <v>12.36</v>
      </c>
      <c r="D14" s="9">
        <v>9.26</v>
      </c>
      <c r="E14" s="9">
        <v>4.74</v>
      </c>
      <c r="F14" s="4">
        <v>39.450000000000003</v>
      </c>
      <c r="G14" s="6" t="s">
        <v>14</v>
      </c>
      <c r="H14" s="6">
        <v>541.66999999999996</v>
      </c>
      <c r="I14" s="7">
        <f t="shared" si="0"/>
        <v>21368.8815</v>
      </c>
    </row>
    <row r="15" spans="1:10" ht="15.75">
      <c r="A15" s="4">
        <v>11</v>
      </c>
      <c r="B15" s="5" t="s">
        <v>191</v>
      </c>
      <c r="C15" s="9">
        <v>12.36</v>
      </c>
      <c r="D15" s="9">
        <v>9.26</v>
      </c>
      <c r="E15" s="9">
        <v>4.74</v>
      </c>
      <c r="F15" s="4">
        <v>1.1299999999999999</v>
      </c>
      <c r="G15" s="6" t="s">
        <v>14</v>
      </c>
      <c r="H15" s="6">
        <v>863.24</v>
      </c>
      <c r="I15" s="7">
        <f t="shared" si="0"/>
        <v>975.46119999999996</v>
      </c>
    </row>
    <row r="16" spans="1:10">
      <c r="A16" s="17"/>
      <c r="B16" s="260" t="s">
        <v>74</v>
      </c>
      <c r="C16" s="260"/>
      <c r="D16" s="260"/>
      <c r="E16" s="260"/>
      <c r="F16" s="260"/>
      <c r="G16" s="260"/>
      <c r="H16" s="260"/>
      <c r="I16" s="18">
        <f>SUM(I5:I15)</f>
        <v>606643.56930000009</v>
      </c>
    </row>
    <row r="17" spans="1:9">
      <c r="A17" s="54"/>
      <c r="B17" s="20"/>
      <c r="C17" s="55"/>
      <c r="D17" s="55"/>
      <c r="E17" s="55"/>
      <c r="F17" s="20"/>
      <c r="G17" s="55"/>
      <c r="H17" s="55"/>
      <c r="I17" s="21"/>
    </row>
    <row r="18" spans="1:9">
      <c r="A18" s="229"/>
      <c r="B18" s="20"/>
      <c r="C18" s="20"/>
      <c r="D18" s="20"/>
      <c r="E18" s="20"/>
      <c r="F18" s="20"/>
      <c r="G18" s="20"/>
      <c r="H18" s="20"/>
      <c r="I18" s="21"/>
    </row>
    <row r="19" spans="1:9" ht="15" customHeight="1">
      <c r="B19" s="256" t="s">
        <v>30</v>
      </c>
      <c r="C19" s="256"/>
      <c r="D19" s="256"/>
      <c r="E19" s="256"/>
      <c r="F19" s="256"/>
      <c r="G19" s="256"/>
      <c r="H19" s="256"/>
      <c r="I19" s="256"/>
    </row>
    <row r="20" spans="1:9">
      <c r="B20" s="256"/>
      <c r="C20" s="256"/>
      <c r="D20" s="256"/>
      <c r="E20" s="256"/>
      <c r="F20" s="256"/>
      <c r="G20" s="256"/>
      <c r="H20" s="256"/>
      <c r="I20" s="256"/>
    </row>
    <row r="21" spans="1:9">
      <c r="B21" s="256"/>
      <c r="C21" s="256"/>
      <c r="D21" s="256"/>
      <c r="E21" s="256"/>
      <c r="F21" s="256"/>
      <c r="G21" s="256"/>
      <c r="H21" s="256"/>
      <c r="I21" s="256"/>
    </row>
  </sheetData>
  <mergeCells count="5">
    <mergeCell ref="A1:I1"/>
    <mergeCell ref="A2:I2"/>
    <mergeCell ref="A3:I3"/>
    <mergeCell ref="B16:H16"/>
    <mergeCell ref="B19:I21"/>
  </mergeCells>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G18"/>
  <sheetViews>
    <sheetView topLeftCell="A10" workbookViewId="0">
      <selection activeCell="F16" sqref="F16"/>
    </sheetView>
  </sheetViews>
  <sheetFormatPr defaultRowHeight="15"/>
  <cols>
    <col min="1" max="1" width="10.5703125" style="244" bestFit="1" customWidth="1"/>
    <col min="2" max="2" width="42.42578125" style="245" customWidth="1"/>
    <col min="3" max="3" width="10.5703125" style="244" customWidth="1"/>
    <col min="4" max="4" width="7.5703125" style="244" customWidth="1"/>
    <col min="5" max="5" width="14.140625" style="244" customWidth="1"/>
    <col min="6" max="6" width="15" style="244" customWidth="1"/>
    <col min="7" max="16384" width="9.140625" style="58"/>
  </cols>
  <sheetData>
    <row r="1" spans="1:6">
      <c r="A1" s="349" t="s">
        <v>0</v>
      </c>
      <c r="B1" s="349"/>
      <c r="C1" s="349"/>
      <c r="D1" s="349"/>
      <c r="E1" s="349"/>
      <c r="F1" s="349"/>
    </row>
    <row r="2" spans="1:6">
      <c r="A2" s="349" t="s">
        <v>1</v>
      </c>
      <c r="B2" s="349"/>
      <c r="C2" s="349"/>
      <c r="D2" s="349"/>
      <c r="E2" s="349"/>
      <c r="F2" s="349"/>
    </row>
    <row r="3" spans="1:6" ht="42" customHeight="1">
      <c r="A3" s="328" t="s">
        <v>502</v>
      </c>
      <c r="B3" s="329"/>
      <c r="C3" s="329"/>
      <c r="D3" s="329"/>
      <c r="E3" s="329"/>
      <c r="F3" s="330"/>
    </row>
    <row r="4" spans="1:6">
      <c r="A4" s="231" t="s">
        <v>348</v>
      </c>
      <c r="B4" s="232" t="s">
        <v>349</v>
      </c>
      <c r="C4" s="231" t="s">
        <v>353</v>
      </c>
      <c r="D4" s="231" t="s">
        <v>6</v>
      </c>
      <c r="E4" s="231" t="s">
        <v>7</v>
      </c>
      <c r="F4" s="231" t="s">
        <v>8</v>
      </c>
    </row>
    <row r="5" spans="1:6" ht="27">
      <c r="A5" s="231">
        <v>1</v>
      </c>
      <c r="B5" s="232" t="s">
        <v>444</v>
      </c>
      <c r="C5" s="234">
        <v>5</v>
      </c>
      <c r="D5" s="235" t="s">
        <v>46</v>
      </c>
      <c r="E5" s="235">
        <v>261.12</v>
      </c>
      <c r="F5" s="234">
        <f>ROUND(C5*E5,0)</f>
        <v>1306</v>
      </c>
    </row>
    <row r="6" spans="1:6" ht="162">
      <c r="A6" s="231" t="s">
        <v>445</v>
      </c>
      <c r="B6" s="232" t="s">
        <v>362</v>
      </c>
      <c r="C6" s="234">
        <v>106.39</v>
      </c>
      <c r="D6" s="235" t="s">
        <v>218</v>
      </c>
      <c r="E6" s="235">
        <v>120.53</v>
      </c>
      <c r="F6" s="234">
        <f>ROUND(C6*E6,0)</f>
        <v>12823</v>
      </c>
    </row>
    <row r="7" spans="1:6" ht="94.5">
      <c r="A7" s="231" t="s">
        <v>446</v>
      </c>
      <c r="B7" s="232" t="s">
        <v>364</v>
      </c>
      <c r="C7" s="234">
        <v>22.8</v>
      </c>
      <c r="D7" s="235" t="s">
        <v>218</v>
      </c>
      <c r="E7" s="235">
        <v>223.35</v>
      </c>
      <c r="F7" s="234">
        <f>ROUND(C7*E7,0)</f>
        <v>5092</v>
      </c>
    </row>
    <row r="8" spans="1:6" ht="94.5">
      <c r="A8" s="231" t="s">
        <v>447</v>
      </c>
      <c r="B8" s="232" t="s">
        <v>367</v>
      </c>
      <c r="C8" s="234">
        <v>38</v>
      </c>
      <c r="D8" s="235" t="s">
        <v>218</v>
      </c>
      <c r="E8" s="231">
        <v>1149.1199999999999</v>
      </c>
      <c r="F8" s="233">
        <f>ROUND(C8*E8,0)</f>
        <v>43667</v>
      </c>
    </row>
    <row r="9" spans="1:6" ht="121.5">
      <c r="A9" s="231" t="s">
        <v>17</v>
      </c>
      <c r="B9" s="232" t="s">
        <v>448</v>
      </c>
      <c r="C9" s="233">
        <v>45.6</v>
      </c>
      <c r="D9" s="231" t="s">
        <v>218</v>
      </c>
      <c r="E9" s="233">
        <v>5829</v>
      </c>
      <c r="F9" s="233">
        <f>C9*E9</f>
        <v>265802.40000000002</v>
      </c>
    </row>
    <row r="10" spans="1:6">
      <c r="A10" s="231">
        <v>6</v>
      </c>
      <c r="B10" s="232" t="s">
        <v>69</v>
      </c>
      <c r="C10" s="236"/>
      <c r="D10" s="236"/>
      <c r="E10" s="231"/>
      <c r="F10" s="234"/>
    </row>
    <row r="11" spans="1:6">
      <c r="A11" s="237" t="s">
        <v>430</v>
      </c>
      <c r="B11" s="232" t="s">
        <v>431</v>
      </c>
      <c r="C11" s="231">
        <v>19.61</v>
      </c>
      <c r="D11" s="231" t="s">
        <v>432</v>
      </c>
      <c r="E11" s="231">
        <v>813.85</v>
      </c>
      <c r="F11" s="233">
        <f>C11*E11</f>
        <v>15959.5985</v>
      </c>
    </row>
    <row r="12" spans="1:6">
      <c r="A12" s="231" t="s">
        <v>433</v>
      </c>
      <c r="B12" s="232" t="s">
        <v>434</v>
      </c>
      <c r="C12" s="231">
        <v>22.8</v>
      </c>
      <c r="D12" s="231" t="s">
        <v>432</v>
      </c>
      <c r="E12" s="231">
        <v>482.08</v>
      </c>
      <c r="F12" s="233">
        <f t="shared" ref="F12:F15" si="0">C12*E12</f>
        <v>10991.424000000001</v>
      </c>
    </row>
    <row r="13" spans="1:6">
      <c r="A13" s="231" t="s">
        <v>435</v>
      </c>
      <c r="B13" s="232" t="s">
        <v>436</v>
      </c>
      <c r="C13" s="231">
        <v>39.22</v>
      </c>
      <c r="D13" s="231" t="s">
        <v>432</v>
      </c>
      <c r="E13" s="231">
        <v>434.67</v>
      </c>
      <c r="F13" s="233">
        <f t="shared" si="0"/>
        <v>17047.757399999999</v>
      </c>
    </row>
    <row r="14" spans="1:6">
      <c r="A14" s="231" t="s">
        <v>437</v>
      </c>
      <c r="B14" s="232" t="s">
        <v>438</v>
      </c>
      <c r="C14" s="231">
        <v>38</v>
      </c>
      <c r="D14" s="231" t="s">
        <v>432</v>
      </c>
      <c r="E14" s="231">
        <v>752.51</v>
      </c>
      <c r="F14" s="233">
        <f t="shared" si="0"/>
        <v>28595.38</v>
      </c>
    </row>
    <row r="15" spans="1:6">
      <c r="A15" s="231" t="s">
        <v>439</v>
      </c>
      <c r="B15" s="232" t="s">
        <v>440</v>
      </c>
      <c r="C15" s="231">
        <v>106.39</v>
      </c>
      <c r="D15" s="231" t="s">
        <v>432</v>
      </c>
      <c r="E15" s="231">
        <v>177.16</v>
      </c>
      <c r="F15" s="233">
        <f t="shared" si="0"/>
        <v>18848.0524</v>
      </c>
    </row>
    <row r="16" spans="1:6">
      <c r="A16" s="231"/>
      <c r="B16" s="232"/>
      <c r="C16" s="231"/>
      <c r="D16" s="231"/>
      <c r="E16" s="231" t="s">
        <v>43</v>
      </c>
      <c r="F16" s="238">
        <f>SUM(F5:F15)</f>
        <v>420132.61230000004</v>
      </c>
    </row>
    <row r="17" spans="1:7" ht="21" customHeight="1">
      <c r="A17" s="242"/>
      <c r="B17" s="246"/>
      <c r="C17" s="242"/>
      <c r="D17" s="242"/>
      <c r="E17" s="242"/>
      <c r="F17" s="242"/>
    </row>
    <row r="18" spans="1:7" ht="50.25" customHeight="1">
      <c r="A18" s="242"/>
      <c r="B18" s="268" t="s">
        <v>449</v>
      </c>
      <c r="C18" s="268"/>
      <c r="D18" s="268"/>
      <c r="E18" s="268"/>
      <c r="F18" s="268"/>
      <c r="G18" s="243"/>
    </row>
  </sheetData>
  <mergeCells count="4">
    <mergeCell ref="A1:F1"/>
    <mergeCell ref="A2:F2"/>
    <mergeCell ref="A3:F3"/>
    <mergeCell ref="B18:F18"/>
  </mergeCells>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I20"/>
  <sheetViews>
    <sheetView topLeftCell="A13" workbookViewId="0">
      <selection activeCell="A3" sqref="A3:H3"/>
    </sheetView>
  </sheetViews>
  <sheetFormatPr defaultRowHeight="15"/>
  <cols>
    <col min="1" max="1" width="8.7109375" customWidth="1"/>
    <col min="2" max="2" width="44.140625" customWidth="1"/>
    <col min="3" max="4" width="12.5703125" hidden="1" customWidth="1"/>
    <col min="5" max="5" width="10.28515625" style="89" customWidth="1"/>
    <col min="6" max="7" width="11.5703125" customWidth="1"/>
    <col min="8" max="8" width="12.140625" customWidth="1"/>
  </cols>
  <sheetData>
    <row r="1" spans="1:9" ht="18.75">
      <c r="A1" s="251" t="s">
        <v>0</v>
      </c>
      <c r="B1" s="252"/>
      <c r="C1" s="252"/>
      <c r="D1" s="252"/>
      <c r="E1" s="252"/>
      <c r="F1" s="252"/>
      <c r="G1" s="252"/>
      <c r="H1" s="252"/>
      <c r="I1" s="1"/>
    </row>
    <row r="2" spans="1:9" ht="18.75">
      <c r="A2" s="253" t="s">
        <v>1</v>
      </c>
      <c r="B2" s="254"/>
      <c r="C2" s="254"/>
      <c r="D2" s="254"/>
      <c r="E2" s="254"/>
      <c r="F2" s="254"/>
      <c r="G2" s="254"/>
      <c r="H2" s="254"/>
      <c r="I2" s="1"/>
    </row>
    <row r="3" spans="1:9" ht="31.5" customHeight="1">
      <c r="A3" s="350" t="s">
        <v>171</v>
      </c>
      <c r="B3" s="350"/>
      <c r="C3" s="350"/>
      <c r="D3" s="350"/>
      <c r="E3" s="350"/>
      <c r="F3" s="350"/>
      <c r="G3" s="350"/>
      <c r="H3" s="350"/>
      <c r="I3" s="2"/>
    </row>
    <row r="4" spans="1:9">
      <c r="A4" s="3" t="s">
        <v>3</v>
      </c>
      <c r="B4" s="3" t="s">
        <v>4</v>
      </c>
      <c r="C4" s="3">
        <v>1</v>
      </c>
      <c r="D4" s="3">
        <v>2</v>
      </c>
      <c r="E4" s="84" t="s">
        <v>44</v>
      </c>
      <c r="F4" s="3" t="s">
        <v>6</v>
      </c>
      <c r="G4" s="3" t="s">
        <v>7</v>
      </c>
      <c r="H4" s="3" t="s">
        <v>8</v>
      </c>
    </row>
    <row r="5" spans="1:9" ht="114.75">
      <c r="A5" s="4" t="s">
        <v>86</v>
      </c>
      <c r="B5" s="5" t="s">
        <v>10</v>
      </c>
      <c r="C5" s="9">
        <v>39.65</v>
      </c>
      <c r="D5" s="4"/>
      <c r="E5" s="85">
        <v>90.27</v>
      </c>
      <c r="F5" s="6" t="s">
        <v>11</v>
      </c>
      <c r="G5" s="6">
        <v>120.53</v>
      </c>
      <c r="H5" s="9">
        <f t="shared" ref="H5:H17" si="0">G5*E5</f>
        <v>10880.2431</v>
      </c>
    </row>
    <row r="6" spans="1:9" ht="89.25">
      <c r="A6" s="4" t="s">
        <v>87</v>
      </c>
      <c r="B6" s="8" t="s">
        <v>13</v>
      </c>
      <c r="C6" s="9">
        <v>14.87</v>
      </c>
      <c r="D6" s="4"/>
      <c r="E6" s="85">
        <v>7.52</v>
      </c>
      <c r="F6" s="6" t="s">
        <v>14</v>
      </c>
      <c r="G6" s="6">
        <v>223.35</v>
      </c>
      <c r="H6" s="9">
        <f t="shared" si="0"/>
        <v>1679.5919999999999</v>
      </c>
    </row>
    <row r="7" spans="1:9" ht="63.75">
      <c r="A7" s="4" t="s">
        <v>89</v>
      </c>
      <c r="B7" s="5" t="s">
        <v>16</v>
      </c>
      <c r="C7" s="9">
        <v>24.79</v>
      </c>
      <c r="D7" s="4"/>
      <c r="E7" s="85">
        <v>12.54</v>
      </c>
      <c r="F7" s="6" t="s">
        <v>14</v>
      </c>
      <c r="G7" s="6">
        <v>1149.1199999999999</v>
      </c>
      <c r="H7" s="9">
        <f t="shared" si="0"/>
        <v>14409.964799999998</v>
      </c>
    </row>
    <row r="8" spans="1:9" ht="102">
      <c r="A8" s="4" t="s">
        <v>17</v>
      </c>
      <c r="B8" s="5" t="s">
        <v>18</v>
      </c>
      <c r="C8" s="9">
        <v>100.54</v>
      </c>
      <c r="D8" s="4">
        <v>42.49</v>
      </c>
      <c r="E8" s="85">
        <v>15.04</v>
      </c>
      <c r="F8" s="6" t="s">
        <v>14</v>
      </c>
      <c r="G8" s="6">
        <v>5829</v>
      </c>
      <c r="H8" s="9">
        <f t="shared" si="0"/>
        <v>87668.159999999989</v>
      </c>
    </row>
    <row r="9" spans="1:9" ht="96.75" thickBot="1">
      <c r="A9" s="4" t="s">
        <v>172</v>
      </c>
      <c r="B9" s="31" t="s">
        <v>20</v>
      </c>
      <c r="C9" s="86">
        <v>2.83</v>
      </c>
      <c r="D9" s="33" t="s">
        <v>36</v>
      </c>
      <c r="E9" s="14">
        <v>33.619999999999997</v>
      </c>
      <c r="F9" s="6" t="s">
        <v>14</v>
      </c>
      <c r="G9" s="6">
        <v>5489.86</v>
      </c>
      <c r="H9" s="9">
        <f t="shared" si="0"/>
        <v>184569.09319999997</v>
      </c>
    </row>
    <row r="10" spans="1:9" ht="84.75" thickBot="1">
      <c r="A10" s="4" t="s">
        <v>173</v>
      </c>
      <c r="B10" s="31" t="s">
        <v>22</v>
      </c>
      <c r="C10" s="86">
        <v>1.19</v>
      </c>
      <c r="D10" s="29" t="s">
        <v>23</v>
      </c>
      <c r="E10" s="30">
        <v>3.85</v>
      </c>
      <c r="F10" s="87" t="s">
        <v>23</v>
      </c>
      <c r="G10" s="30">
        <v>65841.84</v>
      </c>
      <c r="H10" s="9">
        <f t="shared" si="0"/>
        <v>253491.084</v>
      </c>
    </row>
    <row r="11" spans="1:9">
      <c r="A11" s="4"/>
      <c r="B11" s="5"/>
      <c r="C11" s="9"/>
      <c r="D11" s="4"/>
      <c r="E11" s="85"/>
      <c r="F11" s="6"/>
      <c r="G11" s="6"/>
      <c r="H11" s="9">
        <f t="shared" si="0"/>
        <v>0</v>
      </c>
    </row>
    <row r="12" spans="1:9" ht="18.75">
      <c r="A12" s="4">
        <v>6</v>
      </c>
      <c r="B12" s="16" t="s">
        <v>24</v>
      </c>
      <c r="C12" s="9"/>
      <c r="D12" s="4"/>
      <c r="E12" s="85"/>
      <c r="F12" s="6"/>
      <c r="G12" s="6"/>
      <c r="H12" s="9">
        <f t="shared" si="0"/>
        <v>0</v>
      </c>
    </row>
    <row r="13" spans="1:9" ht="15.75">
      <c r="A13" s="4">
        <v>7</v>
      </c>
      <c r="B13" s="5" t="s">
        <v>151</v>
      </c>
      <c r="C13" s="9">
        <v>14.87</v>
      </c>
      <c r="D13" s="4"/>
      <c r="E13" s="85">
        <v>7.52</v>
      </c>
      <c r="F13" s="6" t="s">
        <v>14</v>
      </c>
      <c r="G13" s="6">
        <v>482.08</v>
      </c>
      <c r="H13" s="9">
        <f t="shared" si="0"/>
        <v>3625.2415999999998</v>
      </c>
    </row>
    <row r="14" spans="1:9" ht="15.75">
      <c r="A14" s="4">
        <v>8</v>
      </c>
      <c r="B14" s="5" t="s">
        <v>168</v>
      </c>
      <c r="C14" s="9">
        <v>43.14</v>
      </c>
      <c r="D14" s="4">
        <v>18.239999999999998</v>
      </c>
      <c r="E14" s="85">
        <v>20.9</v>
      </c>
      <c r="F14" s="6" t="s">
        <v>14</v>
      </c>
      <c r="G14" s="6">
        <v>813.82</v>
      </c>
      <c r="H14" s="9">
        <f t="shared" si="0"/>
        <v>17008.838</v>
      </c>
    </row>
    <row r="15" spans="1:9" ht="15.75">
      <c r="A15" s="4">
        <v>9</v>
      </c>
      <c r="B15" s="5" t="s">
        <v>42</v>
      </c>
      <c r="C15" s="9">
        <v>24.79</v>
      </c>
      <c r="D15" s="4"/>
      <c r="E15" s="85">
        <v>12.54</v>
      </c>
      <c r="F15" s="6" t="s">
        <v>14</v>
      </c>
      <c r="G15" s="6">
        <v>752.51</v>
      </c>
      <c r="H15" s="9">
        <f t="shared" si="0"/>
        <v>9436.4753999999994</v>
      </c>
    </row>
    <row r="16" spans="1:9" ht="15.75">
      <c r="A16" s="4">
        <v>10</v>
      </c>
      <c r="B16" s="5" t="s">
        <v>26</v>
      </c>
      <c r="C16" s="9">
        <v>86.28</v>
      </c>
      <c r="D16" s="4">
        <v>36.479999999999997</v>
      </c>
      <c r="E16" s="85">
        <v>41.8</v>
      </c>
      <c r="F16" s="6" t="s">
        <v>14</v>
      </c>
      <c r="G16" s="6">
        <v>434.67</v>
      </c>
      <c r="H16" s="9">
        <f t="shared" si="0"/>
        <v>18169.205999999998</v>
      </c>
    </row>
    <row r="17" spans="1:8" ht="15.75">
      <c r="A17" s="4">
        <v>11</v>
      </c>
      <c r="B17" s="5" t="s">
        <v>28</v>
      </c>
      <c r="C17" s="9">
        <v>39.65</v>
      </c>
      <c r="D17" s="4"/>
      <c r="E17" s="85">
        <v>90</v>
      </c>
      <c r="F17" s="6" t="s">
        <v>14</v>
      </c>
      <c r="G17" s="6">
        <v>177.16</v>
      </c>
      <c r="H17" s="9">
        <f t="shared" si="0"/>
        <v>15944.4</v>
      </c>
    </row>
    <row r="18" spans="1:8">
      <c r="A18" s="17"/>
      <c r="B18" s="267"/>
      <c r="C18" s="267"/>
      <c r="D18" s="267"/>
      <c r="E18" s="267"/>
      <c r="F18" s="267"/>
      <c r="G18" s="267"/>
      <c r="H18" s="18">
        <f>SUM(H5:H17)</f>
        <v>616882.2980999999</v>
      </c>
    </row>
    <row r="19" spans="1:8">
      <c r="A19" s="19"/>
      <c r="B19" s="20"/>
      <c r="C19" s="20"/>
      <c r="D19" s="20"/>
      <c r="E19" s="88"/>
      <c r="F19" s="20"/>
      <c r="G19" s="20"/>
      <c r="H19" s="21"/>
    </row>
    <row r="20" spans="1:8" ht="63.75" customHeight="1">
      <c r="B20" s="256" t="s">
        <v>30</v>
      </c>
      <c r="C20" s="256"/>
      <c r="D20" s="256"/>
      <c r="E20" s="256"/>
      <c r="F20" s="256"/>
      <c r="G20" s="256"/>
      <c r="H20" s="256"/>
    </row>
  </sheetData>
  <mergeCells count="5">
    <mergeCell ref="A1:H1"/>
    <mergeCell ref="A2:H2"/>
    <mergeCell ref="A3:H3"/>
    <mergeCell ref="B18:G18"/>
    <mergeCell ref="B20:H20"/>
  </mergeCells>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G22"/>
  <sheetViews>
    <sheetView topLeftCell="A19"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51" t="s">
        <v>0</v>
      </c>
      <c r="B1" s="252"/>
      <c r="C1" s="252"/>
      <c r="D1" s="252"/>
      <c r="E1" s="252"/>
      <c r="F1" s="252"/>
      <c r="G1" s="1"/>
    </row>
    <row r="2" spans="1:7" ht="18.75">
      <c r="A2" s="253" t="s">
        <v>1</v>
      </c>
      <c r="B2" s="254"/>
      <c r="C2" s="254"/>
      <c r="D2" s="254"/>
      <c r="E2" s="254"/>
      <c r="F2" s="254"/>
      <c r="G2" s="1"/>
    </row>
    <row r="3" spans="1:7" ht="37.5" customHeight="1">
      <c r="A3" s="321" t="s">
        <v>416</v>
      </c>
      <c r="B3" s="322"/>
      <c r="C3" s="322"/>
      <c r="D3" s="322"/>
      <c r="E3" s="322"/>
      <c r="F3" s="323"/>
      <c r="G3" s="2"/>
    </row>
    <row r="4" spans="1:7">
      <c r="A4" s="3"/>
      <c r="B4" s="3" t="s">
        <v>4</v>
      </c>
      <c r="C4" s="3" t="s">
        <v>44</v>
      </c>
      <c r="D4" s="3" t="s">
        <v>6</v>
      </c>
      <c r="E4" s="3" t="s">
        <v>7</v>
      </c>
      <c r="F4" s="3" t="s">
        <v>8</v>
      </c>
    </row>
    <row r="5" spans="1:7" ht="24">
      <c r="A5" s="90" t="s">
        <v>181</v>
      </c>
      <c r="B5" s="91" t="s">
        <v>50</v>
      </c>
      <c r="C5" s="61">
        <v>12.74</v>
      </c>
      <c r="D5" s="61" t="s">
        <v>11</v>
      </c>
      <c r="E5" s="61">
        <v>1435.57</v>
      </c>
      <c r="F5" s="230">
        <f>C5*E5</f>
        <v>18289.161799999998</v>
      </c>
    </row>
    <row r="6" spans="1:7" ht="94.5">
      <c r="A6" s="4" t="s">
        <v>86</v>
      </c>
      <c r="B6" s="78" t="s">
        <v>10</v>
      </c>
      <c r="C6" s="9">
        <v>88.57</v>
      </c>
      <c r="D6" s="6" t="s">
        <v>11</v>
      </c>
      <c r="E6" s="6">
        <v>120.53</v>
      </c>
      <c r="F6" s="230">
        <f t="shared" ref="F6:F19" si="0">C6*E6</f>
        <v>10675.3421</v>
      </c>
    </row>
    <row r="7" spans="1:7" ht="73.5">
      <c r="A7" s="4" t="s">
        <v>87</v>
      </c>
      <c r="B7" s="79" t="s">
        <v>13</v>
      </c>
      <c r="C7" s="9">
        <v>7.97</v>
      </c>
      <c r="D7" s="6" t="s">
        <v>14</v>
      </c>
      <c r="E7" s="6">
        <v>223.35</v>
      </c>
      <c r="F7" s="230">
        <f t="shared" si="0"/>
        <v>1780.0994999999998</v>
      </c>
    </row>
    <row r="8" spans="1:7" ht="52.5">
      <c r="A8" s="4" t="s">
        <v>89</v>
      </c>
      <c r="B8" s="78" t="s">
        <v>16</v>
      </c>
      <c r="C8" s="9">
        <v>13.39</v>
      </c>
      <c r="D8" s="6" t="s">
        <v>14</v>
      </c>
      <c r="E8" s="6">
        <v>1149.1199999999999</v>
      </c>
      <c r="F8" s="230">
        <f t="shared" si="0"/>
        <v>15386.716799999998</v>
      </c>
    </row>
    <row r="9" spans="1:7" ht="84">
      <c r="A9" s="4" t="s">
        <v>90</v>
      </c>
      <c r="B9" s="78" t="s">
        <v>78</v>
      </c>
      <c r="C9" s="9">
        <v>11.21</v>
      </c>
      <c r="D9" s="6" t="s">
        <v>14</v>
      </c>
      <c r="E9" s="6">
        <v>5358.83</v>
      </c>
      <c r="F9" s="230">
        <f t="shared" si="0"/>
        <v>60072.484300000004</v>
      </c>
    </row>
    <row r="10" spans="1:7" ht="73.5">
      <c r="A10" s="4" t="s">
        <v>148</v>
      </c>
      <c r="B10" s="78" t="s">
        <v>80</v>
      </c>
      <c r="C10" s="9">
        <v>28.67</v>
      </c>
      <c r="D10" s="6" t="s">
        <v>14</v>
      </c>
      <c r="E10" s="6">
        <v>2502.14</v>
      </c>
      <c r="F10" s="230">
        <f t="shared" si="0"/>
        <v>71736.353799999997</v>
      </c>
    </row>
    <row r="11" spans="1:7" ht="52.5">
      <c r="A11" s="24" t="s">
        <v>182</v>
      </c>
      <c r="B11" s="78" t="s">
        <v>142</v>
      </c>
      <c r="C11" s="9">
        <v>222.91</v>
      </c>
      <c r="D11" s="6" t="s">
        <v>83</v>
      </c>
      <c r="E11" s="6">
        <v>245.79</v>
      </c>
      <c r="F11" s="230">
        <f t="shared" si="0"/>
        <v>54789.048899999994</v>
      </c>
    </row>
    <row r="12" spans="1:7" ht="84.75" customHeight="1">
      <c r="A12" s="24" t="s">
        <v>57</v>
      </c>
      <c r="B12" s="78" t="s">
        <v>20</v>
      </c>
      <c r="C12" s="9">
        <v>10.52</v>
      </c>
      <c r="D12" s="6" t="s">
        <v>14</v>
      </c>
      <c r="E12" s="6">
        <v>5489.86</v>
      </c>
      <c r="F12" s="27">
        <f t="shared" si="0"/>
        <v>57753.327199999992</v>
      </c>
    </row>
    <row r="13" spans="1:7" ht="71.25" customHeight="1">
      <c r="A13" s="24" t="s">
        <v>183</v>
      </c>
      <c r="B13" s="78" t="s">
        <v>22</v>
      </c>
      <c r="C13" s="9">
        <v>0.93</v>
      </c>
      <c r="D13" s="6" t="s">
        <v>23</v>
      </c>
      <c r="E13" s="6">
        <v>65841.84</v>
      </c>
      <c r="F13" s="230">
        <f t="shared" si="0"/>
        <v>61232.911200000002</v>
      </c>
    </row>
    <row r="14" spans="1:7" ht="18.75">
      <c r="A14" s="4">
        <v>10</v>
      </c>
      <c r="B14" s="16" t="s">
        <v>24</v>
      </c>
      <c r="C14" s="9"/>
      <c r="D14" s="6"/>
      <c r="E14" s="6"/>
      <c r="F14" s="230">
        <f t="shared" si="0"/>
        <v>0</v>
      </c>
    </row>
    <row r="15" spans="1:7" ht="15.75">
      <c r="A15" s="4">
        <v>11</v>
      </c>
      <c r="B15" s="5" t="s">
        <v>41</v>
      </c>
      <c r="C15" s="9">
        <v>27.49</v>
      </c>
      <c r="D15" s="6" t="s">
        <v>14</v>
      </c>
      <c r="E15" s="6">
        <v>813.85</v>
      </c>
      <c r="F15" s="230">
        <f t="shared" si="0"/>
        <v>22372.736499999999</v>
      </c>
    </row>
    <row r="16" spans="1:7" ht="15.75">
      <c r="A16" s="4">
        <v>12</v>
      </c>
      <c r="B16" s="5" t="s">
        <v>114</v>
      </c>
      <c r="C16" s="9">
        <v>7.97</v>
      </c>
      <c r="D16" s="6" t="s">
        <v>14</v>
      </c>
      <c r="E16" s="6">
        <v>482.08</v>
      </c>
      <c r="F16" s="230">
        <f t="shared" si="0"/>
        <v>3842.1775999999995</v>
      </c>
    </row>
    <row r="17" spans="1:6" ht="15.75">
      <c r="A17" s="4">
        <v>14</v>
      </c>
      <c r="B17" s="5" t="s">
        <v>61</v>
      </c>
      <c r="C17" s="9">
        <v>42.1</v>
      </c>
      <c r="D17" s="6" t="s">
        <v>14</v>
      </c>
      <c r="E17" s="6">
        <v>752.51</v>
      </c>
      <c r="F17" s="230">
        <f>C17*E17</f>
        <v>31680.671000000002</v>
      </c>
    </row>
    <row r="18" spans="1:6" ht="15.75">
      <c r="A18" s="4">
        <v>13</v>
      </c>
      <c r="B18" s="5" t="s">
        <v>62</v>
      </c>
      <c r="C18" s="9">
        <v>19.13</v>
      </c>
      <c r="D18" s="6" t="s">
        <v>14</v>
      </c>
      <c r="E18" s="6">
        <v>434.67</v>
      </c>
      <c r="F18" s="230">
        <f t="shared" si="0"/>
        <v>8315.2371000000003</v>
      </c>
    </row>
    <row r="19" spans="1:6" ht="15.75">
      <c r="A19" s="4">
        <v>15</v>
      </c>
      <c r="B19" s="5" t="s">
        <v>28</v>
      </c>
      <c r="C19" s="9">
        <v>88.57</v>
      </c>
      <c r="D19" s="6" t="s">
        <v>14</v>
      </c>
      <c r="E19" s="6">
        <v>177.16</v>
      </c>
      <c r="F19" s="230">
        <f t="shared" si="0"/>
        <v>15691.061199999998</v>
      </c>
    </row>
    <row r="20" spans="1:6">
      <c r="A20" s="17"/>
      <c r="B20" s="257" t="s">
        <v>74</v>
      </c>
      <c r="C20" s="258"/>
      <c r="D20" s="258"/>
      <c r="E20" s="259"/>
      <c r="F20" s="18">
        <f>SUM(F5:F19)</f>
        <v>433617.32900000003</v>
      </c>
    </row>
    <row r="21" spans="1:6">
      <c r="A21" s="19"/>
      <c r="B21" s="20"/>
      <c r="C21" s="20"/>
      <c r="D21" s="20"/>
      <c r="E21" s="20"/>
      <c r="F21" s="21"/>
    </row>
    <row r="22" spans="1:6" ht="41.25" customHeight="1">
      <c r="B22" s="256" t="s">
        <v>98</v>
      </c>
      <c r="C22" s="256"/>
      <c r="D22" s="256"/>
      <c r="E22" s="256"/>
      <c r="F22" s="256"/>
    </row>
  </sheetData>
  <mergeCells count="5">
    <mergeCell ref="A1:F1"/>
    <mergeCell ref="A2:F2"/>
    <mergeCell ref="A3:F3"/>
    <mergeCell ref="B20:E20"/>
    <mergeCell ref="B22:F22"/>
  </mergeCells>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H20"/>
  <sheetViews>
    <sheetView workbookViewId="0">
      <selection activeCell="B7" sqref="B7"/>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style="51" customWidth="1"/>
  </cols>
  <sheetData>
    <row r="1" spans="1:8" ht="18.75">
      <c r="A1" s="251" t="s">
        <v>0</v>
      </c>
      <c r="B1" s="252"/>
      <c r="C1" s="252"/>
      <c r="D1" s="252"/>
      <c r="E1" s="252"/>
      <c r="F1" s="252"/>
      <c r="G1" s="252"/>
      <c r="H1" s="252"/>
    </row>
    <row r="2" spans="1:8" ht="18.75">
      <c r="A2" s="253" t="s">
        <v>1</v>
      </c>
      <c r="B2" s="254"/>
      <c r="C2" s="254"/>
      <c r="D2" s="254"/>
      <c r="E2" s="254"/>
      <c r="F2" s="254"/>
      <c r="G2" s="254"/>
      <c r="H2" s="254"/>
    </row>
    <row r="3" spans="1:8" ht="30.75" customHeight="1">
      <c r="A3" s="255" t="s">
        <v>503</v>
      </c>
      <c r="B3" s="255"/>
      <c r="C3" s="255"/>
      <c r="D3" s="255"/>
      <c r="E3" s="255"/>
      <c r="F3" s="255"/>
      <c r="G3" s="255"/>
      <c r="H3" s="255"/>
    </row>
    <row r="4" spans="1:8">
      <c r="A4" s="3" t="s">
        <v>3</v>
      </c>
      <c r="B4" s="3" t="s">
        <v>4</v>
      </c>
      <c r="C4" s="3">
        <v>1</v>
      </c>
      <c r="D4" s="3">
        <v>2</v>
      </c>
      <c r="E4" s="3" t="s">
        <v>44</v>
      </c>
      <c r="F4" s="3" t="s">
        <v>6</v>
      </c>
      <c r="G4" s="3" t="s">
        <v>7</v>
      </c>
      <c r="H4" s="45" t="s">
        <v>8</v>
      </c>
    </row>
    <row r="5" spans="1:8" ht="21">
      <c r="A5" s="4">
        <v>1</v>
      </c>
      <c r="B5" s="4" t="s">
        <v>45</v>
      </c>
      <c r="C5" s="4">
        <v>1</v>
      </c>
      <c r="D5" s="4" t="s">
        <v>46</v>
      </c>
      <c r="E5" s="4">
        <v>3</v>
      </c>
      <c r="F5" s="38" t="s">
        <v>46</v>
      </c>
      <c r="G5" s="59">
        <v>261.12</v>
      </c>
      <c r="H5" s="17">
        <f>E5*G5</f>
        <v>783.36</v>
      </c>
    </row>
    <row r="6" spans="1:8" ht="114.75">
      <c r="A6" s="4" t="s">
        <v>86</v>
      </c>
      <c r="B6" s="5" t="s">
        <v>10</v>
      </c>
      <c r="C6" s="9">
        <v>9.06</v>
      </c>
      <c r="D6" s="6">
        <v>19.739999999999998</v>
      </c>
      <c r="E6" s="9">
        <v>7.48</v>
      </c>
      <c r="F6" s="6" t="s">
        <v>11</v>
      </c>
      <c r="G6" s="6">
        <v>120.53</v>
      </c>
      <c r="H6" s="17">
        <f t="shared" ref="H6:H16" si="0">E6*G6</f>
        <v>901.56440000000009</v>
      </c>
    </row>
    <row r="7" spans="1:8" ht="89.25">
      <c r="A7" s="4" t="s">
        <v>87</v>
      </c>
      <c r="B7" s="8" t="s">
        <v>88</v>
      </c>
      <c r="C7" s="9">
        <v>0.56999999999999995</v>
      </c>
      <c r="D7" s="6">
        <v>7.82</v>
      </c>
      <c r="E7" s="9">
        <v>5.66</v>
      </c>
      <c r="F7" s="6" t="s">
        <v>14</v>
      </c>
      <c r="G7" s="6">
        <v>223.35</v>
      </c>
      <c r="H7" s="17">
        <f t="shared" si="0"/>
        <v>1264.1610000000001</v>
      </c>
    </row>
    <row r="8" spans="1:8" ht="63.75">
      <c r="A8" s="4" t="s">
        <v>89</v>
      </c>
      <c r="B8" s="5" t="s">
        <v>16</v>
      </c>
      <c r="C8" s="9">
        <v>0.95</v>
      </c>
      <c r="D8" s="6">
        <v>13.14</v>
      </c>
      <c r="E8" s="9">
        <v>17.7</v>
      </c>
      <c r="F8" s="6" t="s">
        <v>14</v>
      </c>
      <c r="G8" s="6">
        <v>1149.1199999999999</v>
      </c>
      <c r="H8" s="17">
        <f t="shared" si="0"/>
        <v>20339.423999999999</v>
      </c>
    </row>
    <row r="9" spans="1:8" ht="102">
      <c r="A9" s="4" t="s">
        <v>17</v>
      </c>
      <c r="B9" s="5" t="s">
        <v>18</v>
      </c>
      <c r="C9" s="9">
        <v>3.18</v>
      </c>
      <c r="D9" s="6"/>
      <c r="E9" s="9">
        <v>59.47</v>
      </c>
      <c r="F9" s="6" t="s">
        <v>14</v>
      </c>
      <c r="G9" s="6">
        <v>5829</v>
      </c>
      <c r="H9" s="17">
        <f t="shared" si="0"/>
        <v>346650.63</v>
      </c>
    </row>
    <row r="10" spans="1:8" ht="59.25" customHeight="1">
      <c r="A10" s="4" t="s">
        <v>159</v>
      </c>
      <c r="B10" s="5" t="s">
        <v>160</v>
      </c>
      <c r="C10" s="9"/>
      <c r="D10" s="6"/>
      <c r="E10" s="9">
        <v>74.319999999999993</v>
      </c>
      <c r="F10" s="6" t="s">
        <v>161</v>
      </c>
      <c r="G10" s="6">
        <v>827.33</v>
      </c>
      <c r="H10" s="17">
        <f t="shared" si="0"/>
        <v>61487.1656</v>
      </c>
    </row>
    <row r="11" spans="1:8" ht="18.75">
      <c r="A11" s="4">
        <v>5</v>
      </c>
      <c r="B11" s="16" t="s">
        <v>24</v>
      </c>
      <c r="C11" s="9"/>
      <c r="D11" s="57"/>
      <c r="E11" s="9"/>
      <c r="F11" s="6"/>
      <c r="G11" s="6"/>
      <c r="H11" s="17">
        <f t="shared" si="0"/>
        <v>0</v>
      </c>
    </row>
    <row r="12" spans="1:8" ht="15.75">
      <c r="A12" s="4">
        <v>6</v>
      </c>
      <c r="B12" s="5" t="s">
        <v>128</v>
      </c>
      <c r="C12" s="9">
        <v>0.56999999999999995</v>
      </c>
      <c r="D12" s="6">
        <v>7.82</v>
      </c>
      <c r="E12" s="9">
        <v>25.57</v>
      </c>
      <c r="F12" s="6" t="s">
        <v>14</v>
      </c>
      <c r="G12" s="6">
        <v>813.85</v>
      </c>
      <c r="H12" s="17">
        <f t="shared" si="0"/>
        <v>20810.144500000002</v>
      </c>
    </row>
    <row r="13" spans="1:8" ht="15.75">
      <c r="A13" s="4">
        <v>8</v>
      </c>
      <c r="B13" s="5" t="s">
        <v>145</v>
      </c>
      <c r="C13" s="9">
        <v>3.7</v>
      </c>
      <c r="D13" s="6">
        <v>5.18</v>
      </c>
      <c r="E13" s="9">
        <v>5.66</v>
      </c>
      <c r="F13" s="6" t="s">
        <v>14</v>
      </c>
      <c r="G13" s="6">
        <v>482.08</v>
      </c>
      <c r="H13" s="17">
        <f t="shared" si="0"/>
        <v>2728.5727999999999</v>
      </c>
    </row>
    <row r="14" spans="1:8" ht="15.75">
      <c r="A14" s="4">
        <v>9</v>
      </c>
      <c r="B14" s="5" t="s">
        <v>146</v>
      </c>
      <c r="C14" s="9">
        <v>4.2</v>
      </c>
      <c r="D14" s="6">
        <v>10.35</v>
      </c>
      <c r="E14" s="9">
        <v>51.15</v>
      </c>
      <c r="F14" s="6" t="s">
        <v>14</v>
      </c>
      <c r="G14" s="6">
        <v>434.67</v>
      </c>
      <c r="H14" s="17">
        <f t="shared" si="0"/>
        <v>22233.370500000001</v>
      </c>
    </row>
    <row r="15" spans="1:8" ht="15.75">
      <c r="A15" s="4">
        <v>7</v>
      </c>
      <c r="B15" s="5" t="s">
        <v>42</v>
      </c>
      <c r="C15" s="9">
        <v>4.3499999999999996</v>
      </c>
      <c r="D15" s="6">
        <v>13.14</v>
      </c>
      <c r="E15" s="9">
        <v>17.7</v>
      </c>
      <c r="F15" s="6" t="s">
        <v>14</v>
      </c>
      <c r="G15" s="6">
        <v>752.51</v>
      </c>
      <c r="H15" s="17">
        <f t="shared" si="0"/>
        <v>13319.427</v>
      </c>
    </row>
    <row r="16" spans="1:8" ht="15.75">
      <c r="A16" s="4">
        <v>10</v>
      </c>
      <c r="B16" s="5" t="s">
        <v>28</v>
      </c>
      <c r="C16" s="9">
        <v>9.06</v>
      </c>
      <c r="D16" s="6">
        <v>19.739999999999998</v>
      </c>
      <c r="E16" s="9">
        <v>7.78</v>
      </c>
      <c r="F16" s="6" t="s">
        <v>14</v>
      </c>
      <c r="G16" s="6">
        <v>177.16</v>
      </c>
      <c r="H16" s="17">
        <f t="shared" si="0"/>
        <v>1378.3048000000001</v>
      </c>
    </row>
    <row r="17" spans="1:8">
      <c r="A17" s="17"/>
      <c r="B17" s="267"/>
      <c r="C17" s="267"/>
      <c r="D17" s="267"/>
      <c r="E17" s="267"/>
      <c r="F17" s="267"/>
      <c r="G17" s="267"/>
      <c r="H17" s="9">
        <f>SUM(H5:H16)</f>
        <v>491896.12460000004</v>
      </c>
    </row>
    <row r="18" spans="1:8">
      <c r="A18" s="19"/>
      <c r="B18" s="20"/>
      <c r="C18" s="20"/>
      <c r="D18" s="20"/>
      <c r="E18" s="20"/>
      <c r="F18" s="20"/>
      <c r="G18" s="20"/>
      <c r="H18" s="21"/>
    </row>
    <row r="19" spans="1:8">
      <c r="A19" s="19"/>
      <c r="B19" s="20"/>
      <c r="C19" s="20"/>
      <c r="D19" s="20"/>
      <c r="E19" s="20"/>
      <c r="F19" s="20"/>
      <c r="G19" s="20"/>
      <c r="H19" s="21"/>
    </row>
    <row r="20" spans="1:8" ht="41.25" customHeight="1">
      <c r="B20" s="256" t="s">
        <v>98</v>
      </c>
      <c r="C20" s="256"/>
      <c r="D20" s="256"/>
      <c r="E20" s="256"/>
      <c r="F20" s="256"/>
      <c r="G20" s="256"/>
      <c r="H20" s="256"/>
    </row>
  </sheetData>
  <mergeCells count="5">
    <mergeCell ref="A1:H1"/>
    <mergeCell ref="A2:H2"/>
    <mergeCell ref="A3:H3"/>
    <mergeCell ref="B17:G17"/>
    <mergeCell ref="B20:H20"/>
  </mergeCells>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51" t="s">
        <v>0</v>
      </c>
      <c r="B1" s="252"/>
      <c r="C1" s="252"/>
      <c r="D1" s="252"/>
      <c r="E1" s="252"/>
      <c r="F1" s="252"/>
      <c r="G1" s="1"/>
    </row>
    <row r="2" spans="1:7" ht="18.75">
      <c r="A2" s="253" t="s">
        <v>1</v>
      </c>
      <c r="B2" s="254"/>
      <c r="C2" s="254"/>
      <c r="D2" s="254"/>
      <c r="E2" s="254"/>
      <c r="F2" s="254"/>
      <c r="G2" s="1"/>
    </row>
    <row r="3" spans="1:7" ht="37.5" customHeight="1">
      <c r="A3" s="255" t="s">
        <v>180</v>
      </c>
      <c r="B3" s="255"/>
      <c r="C3" s="255"/>
      <c r="D3" s="255"/>
      <c r="E3" s="255"/>
      <c r="F3" s="255"/>
      <c r="G3" s="2"/>
    </row>
    <row r="4" spans="1:7">
      <c r="A4" s="3" t="s">
        <v>3</v>
      </c>
      <c r="B4" s="3" t="s">
        <v>4</v>
      </c>
      <c r="C4" s="3" t="s">
        <v>44</v>
      </c>
      <c r="D4" s="3" t="s">
        <v>6</v>
      </c>
      <c r="E4" s="3" t="s">
        <v>7</v>
      </c>
      <c r="F4" s="3" t="s">
        <v>8</v>
      </c>
    </row>
    <row r="5" spans="1:7" ht="24">
      <c r="A5" s="90" t="s">
        <v>181</v>
      </c>
      <c r="B5" s="91" t="s">
        <v>50</v>
      </c>
      <c r="C5" s="61">
        <v>4.49</v>
      </c>
      <c r="D5" s="61" t="s">
        <v>11</v>
      </c>
      <c r="E5" s="61">
        <v>1435.57</v>
      </c>
      <c r="F5" s="61">
        <f>C5*E5</f>
        <v>6445.7093000000004</v>
      </c>
    </row>
    <row r="6" spans="1:7" ht="94.5">
      <c r="A6" s="4" t="s">
        <v>86</v>
      </c>
      <c r="B6" s="78" t="s">
        <v>10</v>
      </c>
      <c r="C6" s="9">
        <v>109.6</v>
      </c>
      <c r="D6" s="6" t="s">
        <v>11</v>
      </c>
      <c r="E6" s="6">
        <v>120.53</v>
      </c>
      <c r="F6" s="61">
        <f t="shared" ref="F6:F19" si="0">C6*E6</f>
        <v>13210.088</v>
      </c>
    </row>
    <row r="7" spans="1:7" ht="73.5">
      <c r="A7" s="4" t="s">
        <v>87</v>
      </c>
      <c r="B7" s="79" t="s">
        <v>13</v>
      </c>
      <c r="C7" s="9">
        <v>9.14</v>
      </c>
      <c r="D7" s="6" t="s">
        <v>14</v>
      </c>
      <c r="E7" s="6">
        <v>223.35</v>
      </c>
      <c r="F7" s="61">
        <f t="shared" si="0"/>
        <v>2041.4190000000001</v>
      </c>
    </row>
    <row r="8" spans="1:7" ht="52.5">
      <c r="A8" s="4" t="s">
        <v>89</v>
      </c>
      <c r="B8" s="78" t="s">
        <v>16</v>
      </c>
      <c r="C8" s="9">
        <v>15.35</v>
      </c>
      <c r="D8" s="6" t="s">
        <v>14</v>
      </c>
      <c r="E8" s="6">
        <v>1149.1199999999999</v>
      </c>
      <c r="F8" s="61">
        <f t="shared" si="0"/>
        <v>17638.991999999998</v>
      </c>
    </row>
    <row r="9" spans="1:7" ht="84">
      <c r="A9" s="4" t="s">
        <v>90</v>
      </c>
      <c r="B9" s="78" t="s">
        <v>78</v>
      </c>
      <c r="C9" s="9">
        <v>13.24</v>
      </c>
      <c r="D9" s="6" t="s">
        <v>14</v>
      </c>
      <c r="E9" s="6">
        <v>5358.83</v>
      </c>
      <c r="F9" s="61">
        <f t="shared" si="0"/>
        <v>70950.909199999995</v>
      </c>
    </row>
    <row r="10" spans="1:7" ht="73.5">
      <c r="A10" s="4" t="s">
        <v>148</v>
      </c>
      <c r="B10" s="78" t="s">
        <v>80</v>
      </c>
      <c r="C10" s="9">
        <v>36.28</v>
      </c>
      <c r="D10" s="6" t="s">
        <v>14</v>
      </c>
      <c r="E10" s="6">
        <v>2502.14</v>
      </c>
      <c r="F10" s="61">
        <f t="shared" si="0"/>
        <v>90777.639200000005</v>
      </c>
    </row>
    <row r="11" spans="1:7" ht="52.5">
      <c r="A11" s="24" t="s">
        <v>182</v>
      </c>
      <c r="B11" s="78" t="s">
        <v>142</v>
      </c>
      <c r="C11" s="9">
        <v>208.73</v>
      </c>
      <c r="D11" s="6" t="s">
        <v>83</v>
      </c>
      <c r="E11" s="6">
        <v>245.79</v>
      </c>
      <c r="F11" s="61">
        <f t="shared" si="0"/>
        <v>51303.746699999996</v>
      </c>
    </row>
    <row r="12" spans="1:7" ht="84.75" customHeight="1">
      <c r="A12" s="24" t="s">
        <v>57</v>
      </c>
      <c r="B12" s="78" t="s">
        <v>20</v>
      </c>
      <c r="C12" s="9">
        <v>12.93</v>
      </c>
      <c r="D12" s="6" t="s">
        <v>14</v>
      </c>
      <c r="E12" s="6">
        <v>5489.86</v>
      </c>
      <c r="F12" s="61">
        <f t="shared" si="0"/>
        <v>70983.88979999999</v>
      </c>
    </row>
    <row r="13" spans="1:7" ht="71.25" customHeight="1">
      <c r="A13" s="24" t="s">
        <v>183</v>
      </c>
      <c r="B13" s="78" t="s">
        <v>22</v>
      </c>
      <c r="C13" s="9">
        <v>1.1499999999999999</v>
      </c>
      <c r="D13" s="6" t="s">
        <v>23</v>
      </c>
      <c r="E13" s="6">
        <v>65841.84</v>
      </c>
      <c r="F13" s="61">
        <f t="shared" si="0"/>
        <v>75718.115999999995</v>
      </c>
    </row>
    <row r="14" spans="1:7" ht="18.75">
      <c r="A14" s="4">
        <v>10</v>
      </c>
      <c r="B14" s="16" t="s">
        <v>24</v>
      </c>
      <c r="C14" s="9"/>
      <c r="D14" s="6"/>
      <c r="E14" s="6"/>
      <c r="F14" s="61">
        <f t="shared" si="0"/>
        <v>0</v>
      </c>
    </row>
    <row r="15" spans="1:7" ht="15.75">
      <c r="A15" s="4">
        <v>11</v>
      </c>
      <c r="B15" s="5" t="s">
        <v>25</v>
      </c>
      <c r="C15" s="9">
        <v>32.07</v>
      </c>
      <c r="D15" s="6" t="s">
        <v>14</v>
      </c>
      <c r="E15" s="6">
        <v>813.85</v>
      </c>
      <c r="F15" s="61">
        <f t="shared" si="0"/>
        <v>26100.1695</v>
      </c>
    </row>
    <row r="16" spans="1:7" ht="15.75">
      <c r="A16" s="4">
        <v>12</v>
      </c>
      <c r="B16" s="5" t="s">
        <v>145</v>
      </c>
      <c r="C16" s="9">
        <v>9.14</v>
      </c>
      <c r="D16" s="6" t="s">
        <v>14</v>
      </c>
      <c r="E16" s="6">
        <v>482.08</v>
      </c>
      <c r="F16" s="61">
        <f t="shared" si="0"/>
        <v>4406.2111999999997</v>
      </c>
    </row>
    <row r="17" spans="1:6" ht="15.75">
      <c r="A17" s="4">
        <v>13</v>
      </c>
      <c r="B17" s="5" t="s">
        <v>42</v>
      </c>
      <c r="C17" s="9">
        <v>51.63</v>
      </c>
      <c r="D17" s="6" t="s">
        <v>14</v>
      </c>
      <c r="E17" s="6">
        <v>752.51</v>
      </c>
      <c r="F17" s="61">
        <f t="shared" si="0"/>
        <v>38852.0913</v>
      </c>
    </row>
    <row r="18" spans="1:6" ht="15.75">
      <c r="A18" s="4">
        <v>14</v>
      </c>
      <c r="B18" s="5" t="s">
        <v>26</v>
      </c>
      <c r="C18" s="9">
        <v>23.015999999999998</v>
      </c>
      <c r="D18" s="6" t="s">
        <v>14</v>
      </c>
      <c r="E18" s="6">
        <v>434.67</v>
      </c>
      <c r="F18" s="61">
        <f t="shared" si="0"/>
        <v>10004.36472</v>
      </c>
    </row>
    <row r="19" spans="1:6" ht="15.75">
      <c r="A19" s="4">
        <v>15</v>
      </c>
      <c r="B19" s="5" t="s">
        <v>28</v>
      </c>
      <c r="C19" s="9">
        <v>109.6</v>
      </c>
      <c r="D19" s="6" t="s">
        <v>14</v>
      </c>
      <c r="E19" s="6">
        <v>177.16</v>
      </c>
      <c r="F19" s="61">
        <f t="shared" si="0"/>
        <v>19416.735999999997</v>
      </c>
    </row>
    <row r="20" spans="1:6">
      <c r="A20" s="17"/>
      <c r="B20" s="260" t="s">
        <v>74</v>
      </c>
      <c r="C20" s="260"/>
      <c r="D20" s="260"/>
      <c r="E20" s="260"/>
      <c r="F20" s="18">
        <f>SUM(F5:F19)</f>
        <v>497850.08192000003</v>
      </c>
    </row>
    <row r="21" spans="1:6">
      <c r="A21" s="19"/>
      <c r="B21" s="20"/>
      <c r="C21" s="20"/>
      <c r="D21" s="20"/>
      <c r="E21" s="20"/>
      <c r="F21" s="21"/>
    </row>
    <row r="22" spans="1:6">
      <c r="A22" s="19"/>
      <c r="B22" s="20"/>
      <c r="C22" s="20"/>
      <c r="D22" s="20"/>
      <c r="E22" s="20"/>
      <c r="F22" s="21"/>
    </row>
    <row r="23" spans="1:6" ht="41.25" customHeight="1">
      <c r="B23" s="256" t="s">
        <v>98</v>
      </c>
      <c r="C23" s="256"/>
      <c r="D23" s="256"/>
      <c r="E23" s="256"/>
      <c r="F23" s="256"/>
    </row>
  </sheetData>
  <mergeCells count="5">
    <mergeCell ref="A1:F1"/>
    <mergeCell ref="A2:F2"/>
    <mergeCell ref="A3:F3"/>
    <mergeCell ref="B20:E20"/>
    <mergeCell ref="B23:F23"/>
  </mergeCells>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F22"/>
  <sheetViews>
    <sheetView topLeftCell="A16"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51" t="s">
        <v>0</v>
      </c>
      <c r="B1" s="252"/>
      <c r="C1" s="252"/>
      <c r="D1" s="252"/>
      <c r="E1" s="252"/>
      <c r="F1" s="252"/>
    </row>
    <row r="2" spans="1:6" ht="18.75">
      <c r="A2" s="253" t="s">
        <v>1</v>
      </c>
      <c r="B2" s="254"/>
      <c r="C2" s="254"/>
      <c r="D2" s="254"/>
      <c r="E2" s="254"/>
      <c r="F2" s="254"/>
    </row>
    <row r="3" spans="1:6" ht="37.5" customHeight="1">
      <c r="A3" s="255" t="s">
        <v>335</v>
      </c>
      <c r="B3" s="255"/>
      <c r="C3" s="255"/>
      <c r="D3" s="255"/>
      <c r="E3" s="255"/>
      <c r="F3" s="255"/>
    </row>
    <row r="4" spans="1:6">
      <c r="A4" s="3" t="s">
        <v>3</v>
      </c>
      <c r="B4" s="3" t="s">
        <v>4</v>
      </c>
      <c r="C4" s="3" t="s">
        <v>44</v>
      </c>
      <c r="D4" s="3" t="s">
        <v>6</v>
      </c>
      <c r="E4" s="3" t="s">
        <v>7</v>
      </c>
      <c r="F4" s="3" t="s">
        <v>8</v>
      </c>
    </row>
    <row r="5" spans="1:6" ht="21">
      <c r="A5" s="4">
        <v>1</v>
      </c>
      <c r="B5" s="37" t="s">
        <v>45</v>
      </c>
      <c r="C5" s="4">
        <v>2</v>
      </c>
      <c r="D5" s="4" t="s">
        <v>46</v>
      </c>
      <c r="E5" s="4">
        <v>261.12</v>
      </c>
      <c r="F5" s="7">
        <f>E5*C5</f>
        <v>522.24</v>
      </c>
    </row>
    <row r="6" spans="1:6" ht="94.5">
      <c r="A6" s="4" t="s">
        <v>86</v>
      </c>
      <c r="B6" s="78" t="s">
        <v>10</v>
      </c>
      <c r="C6" s="9">
        <v>35.4</v>
      </c>
      <c r="D6" s="6" t="s">
        <v>11</v>
      </c>
      <c r="E6" s="6">
        <v>120.53</v>
      </c>
      <c r="F6" s="7">
        <f t="shared" ref="F6:F18" si="0">E6*C6</f>
        <v>4266.7619999999997</v>
      </c>
    </row>
    <row r="7" spans="1:6" ht="73.5">
      <c r="A7" s="4" t="s">
        <v>87</v>
      </c>
      <c r="B7" s="79" t="s">
        <v>13</v>
      </c>
      <c r="C7" s="9">
        <v>3.55</v>
      </c>
      <c r="D7" s="6" t="s">
        <v>14</v>
      </c>
      <c r="E7" s="6">
        <v>223.35</v>
      </c>
      <c r="F7" s="7">
        <f t="shared" si="0"/>
        <v>792.89249999999993</v>
      </c>
    </row>
    <row r="8" spans="1:6" ht="52.5">
      <c r="A8" s="4" t="s">
        <v>89</v>
      </c>
      <c r="B8" s="78" t="s">
        <v>16</v>
      </c>
      <c r="C8" s="9">
        <v>5.95</v>
      </c>
      <c r="D8" s="6" t="s">
        <v>14</v>
      </c>
      <c r="E8" s="6">
        <v>1149.1199999999999</v>
      </c>
      <c r="F8" s="7">
        <f t="shared" si="0"/>
        <v>6837.2639999999992</v>
      </c>
    </row>
    <row r="9" spans="1:6" ht="93.75" customHeight="1">
      <c r="A9" s="165" t="s">
        <v>336</v>
      </c>
      <c r="B9" s="166" t="s">
        <v>18</v>
      </c>
      <c r="C9" s="167">
        <v>15.3</v>
      </c>
      <c r="D9" s="65" t="s">
        <v>36</v>
      </c>
      <c r="E9" s="65">
        <v>5829</v>
      </c>
      <c r="F9" s="7">
        <f t="shared" si="0"/>
        <v>89183.7</v>
      </c>
    </row>
    <row r="10" spans="1:6" ht="84.75" customHeight="1">
      <c r="A10" s="24" t="s">
        <v>337</v>
      </c>
      <c r="B10" s="78" t="s">
        <v>20</v>
      </c>
      <c r="C10" s="9">
        <v>7.09</v>
      </c>
      <c r="D10" s="6" t="s">
        <v>14</v>
      </c>
      <c r="E10" s="6">
        <v>5489.86</v>
      </c>
      <c r="F10" s="7">
        <f t="shared" si="0"/>
        <v>38923.107399999994</v>
      </c>
    </row>
    <row r="11" spans="1:6" ht="71.25" customHeight="1">
      <c r="A11" s="24" t="s">
        <v>338</v>
      </c>
      <c r="B11" s="78" t="s">
        <v>22</v>
      </c>
      <c r="C11" s="9">
        <v>1.35</v>
      </c>
      <c r="D11" s="6" t="s">
        <v>23</v>
      </c>
      <c r="E11" s="6">
        <v>65841.84</v>
      </c>
      <c r="F11" s="7">
        <f t="shared" si="0"/>
        <v>88886.483999999997</v>
      </c>
    </row>
    <row r="12" spans="1:6" ht="71.25" customHeight="1">
      <c r="A12" s="24" t="s">
        <v>93</v>
      </c>
      <c r="B12" s="78" t="s">
        <v>22</v>
      </c>
      <c r="C12" s="9">
        <v>0.63</v>
      </c>
      <c r="D12" s="6" t="s">
        <v>23</v>
      </c>
      <c r="E12" s="6">
        <v>65841.84</v>
      </c>
      <c r="F12" s="7">
        <f t="shared" si="0"/>
        <v>41480.359199999999</v>
      </c>
    </row>
    <row r="13" spans="1:6" ht="18.75">
      <c r="A13" s="4">
        <v>9</v>
      </c>
      <c r="B13" s="16" t="s">
        <v>24</v>
      </c>
      <c r="C13" s="9"/>
      <c r="D13" s="6"/>
      <c r="E13" s="6"/>
      <c r="F13" s="7">
        <f t="shared" si="0"/>
        <v>0</v>
      </c>
    </row>
    <row r="14" spans="1:6" ht="15.75">
      <c r="A14" s="4">
        <v>10</v>
      </c>
      <c r="B14" s="5" t="s">
        <v>25</v>
      </c>
      <c r="C14" s="9">
        <v>9.6300000000000008</v>
      </c>
      <c r="D14" s="6" t="s">
        <v>14</v>
      </c>
      <c r="E14" s="6">
        <v>813.85</v>
      </c>
      <c r="F14" s="7">
        <f t="shared" si="0"/>
        <v>7837.375500000001</v>
      </c>
    </row>
    <row r="15" spans="1:6" ht="15.75">
      <c r="A15" s="4">
        <v>11</v>
      </c>
      <c r="B15" s="5" t="s">
        <v>145</v>
      </c>
      <c r="C15" s="9">
        <v>3.55</v>
      </c>
      <c r="D15" s="6" t="s">
        <v>14</v>
      </c>
      <c r="E15" s="6">
        <v>482.08</v>
      </c>
      <c r="F15" s="7">
        <f t="shared" si="0"/>
        <v>1711.3839999999998</v>
      </c>
    </row>
    <row r="16" spans="1:6" ht="15.75">
      <c r="A16" s="4">
        <v>12</v>
      </c>
      <c r="B16" s="5" t="s">
        <v>42</v>
      </c>
      <c r="C16" s="9">
        <v>5.95</v>
      </c>
      <c r="D16" s="6" t="s">
        <v>14</v>
      </c>
      <c r="E16" s="6">
        <v>752.51</v>
      </c>
      <c r="F16" s="7">
        <f t="shared" si="0"/>
        <v>4477.4345000000003</v>
      </c>
    </row>
    <row r="17" spans="1:6" ht="15.75">
      <c r="A17" s="4">
        <v>13</v>
      </c>
      <c r="B17" s="5" t="s">
        <v>26</v>
      </c>
      <c r="C17" s="9">
        <v>19.260000000000002</v>
      </c>
      <c r="D17" s="6" t="s">
        <v>14</v>
      </c>
      <c r="E17" s="6">
        <v>434.67</v>
      </c>
      <c r="F17" s="7">
        <f t="shared" si="0"/>
        <v>8371.744200000001</v>
      </c>
    </row>
    <row r="18" spans="1:6" ht="15.75">
      <c r="A18" s="4">
        <v>14</v>
      </c>
      <c r="B18" s="5" t="s">
        <v>28</v>
      </c>
      <c r="C18" s="9">
        <v>35.4</v>
      </c>
      <c r="D18" s="6" t="s">
        <v>14</v>
      </c>
      <c r="E18" s="6">
        <v>177.16</v>
      </c>
      <c r="F18" s="7">
        <f t="shared" si="0"/>
        <v>6271.4639999999999</v>
      </c>
    </row>
    <row r="19" spans="1:6">
      <c r="A19" s="17"/>
      <c r="B19" s="260" t="s">
        <v>74</v>
      </c>
      <c r="C19" s="260"/>
      <c r="D19" s="260"/>
      <c r="E19" s="260"/>
      <c r="F19" s="18">
        <f>SUM(F5:F18)</f>
        <v>299562.21130000002</v>
      </c>
    </row>
    <row r="20" spans="1:6">
      <c r="A20" s="19"/>
      <c r="B20" s="20"/>
      <c r="C20" s="20"/>
      <c r="D20" s="20"/>
      <c r="E20" s="20"/>
      <c r="F20" s="21"/>
    </row>
    <row r="21" spans="1:6">
      <c r="A21" s="19"/>
      <c r="B21" s="20"/>
      <c r="C21" s="20"/>
      <c r="D21" s="20"/>
      <c r="E21" s="20"/>
      <c r="F21" s="21"/>
    </row>
    <row r="22" spans="1:6" ht="41.25" customHeight="1">
      <c r="B22" s="256" t="s">
        <v>98</v>
      </c>
      <c r="C22" s="256"/>
      <c r="D22" s="256"/>
      <c r="E22" s="256"/>
      <c r="F22" s="256"/>
    </row>
  </sheetData>
  <mergeCells count="5">
    <mergeCell ref="A1:F1"/>
    <mergeCell ref="A2:F2"/>
    <mergeCell ref="A3:F3"/>
    <mergeCell ref="B19:E19"/>
    <mergeCell ref="B22:F22"/>
  </mergeCells>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F18"/>
  <sheetViews>
    <sheetView topLeftCell="A13"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51" t="s">
        <v>0</v>
      </c>
      <c r="B1" s="252"/>
      <c r="C1" s="252"/>
      <c r="D1" s="252"/>
      <c r="E1" s="252"/>
      <c r="F1" s="252"/>
    </row>
    <row r="2" spans="1:6" ht="18.75">
      <c r="A2" s="253" t="s">
        <v>1</v>
      </c>
      <c r="B2" s="254"/>
      <c r="C2" s="254"/>
      <c r="D2" s="254"/>
      <c r="E2" s="254"/>
      <c r="F2" s="254"/>
    </row>
    <row r="3" spans="1:6" ht="37.5" customHeight="1">
      <c r="A3" s="255" t="s">
        <v>409</v>
      </c>
      <c r="B3" s="255"/>
      <c r="C3" s="255"/>
      <c r="D3" s="255"/>
      <c r="E3" s="255"/>
      <c r="F3" s="255"/>
    </row>
    <row r="4" spans="1:6">
      <c r="A4" s="3" t="s">
        <v>3</v>
      </c>
      <c r="B4" s="3" t="s">
        <v>4</v>
      </c>
      <c r="C4" s="3" t="s">
        <v>44</v>
      </c>
      <c r="D4" s="3" t="s">
        <v>6</v>
      </c>
      <c r="E4" s="3" t="s">
        <v>7</v>
      </c>
      <c r="F4" s="3" t="s">
        <v>8</v>
      </c>
    </row>
    <row r="5" spans="1:6" ht="21">
      <c r="A5" s="4">
        <v>1</v>
      </c>
      <c r="B5" s="37" t="s">
        <v>45</v>
      </c>
      <c r="C5" s="4">
        <v>3</v>
      </c>
      <c r="D5" s="4" t="s">
        <v>46</v>
      </c>
      <c r="E5" s="4">
        <v>261.12</v>
      </c>
      <c r="F5" s="7">
        <f>E5*C5</f>
        <v>783.36</v>
      </c>
    </row>
    <row r="6" spans="1:6" ht="94.5">
      <c r="A6" s="4" t="s">
        <v>86</v>
      </c>
      <c r="B6" s="78" t="s">
        <v>10</v>
      </c>
      <c r="C6" s="9">
        <v>64.23</v>
      </c>
      <c r="D6" s="6" t="s">
        <v>11</v>
      </c>
      <c r="E6" s="6">
        <v>120.53</v>
      </c>
      <c r="F6" s="7">
        <f t="shared" ref="F6:F15" si="0">E6*C6</f>
        <v>7741.6419000000005</v>
      </c>
    </row>
    <row r="7" spans="1:6" ht="73.5">
      <c r="A7" s="4" t="s">
        <v>87</v>
      </c>
      <c r="B7" s="79" t="s">
        <v>13</v>
      </c>
      <c r="C7" s="9">
        <v>2.83</v>
      </c>
      <c r="D7" s="6" t="s">
        <v>14</v>
      </c>
      <c r="E7" s="6">
        <v>223.35</v>
      </c>
      <c r="F7" s="7">
        <f t="shared" si="0"/>
        <v>632.08050000000003</v>
      </c>
    </row>
    <row r="8" spans="1:6" ht="52.5">
      <c r="A8" s="4" t="s">
        <v>89</v>
      </c>
      <c r="B8" s="78" t="s">
        <v>16</v>
      </c>
      <c r="C8" s="9">
        <v>9.44</v>
      </c>
      <c r="D8" s="6" t="s">
        <v>14</v>
      </c>
      <c r="E8" s="6">
        <v>1149.1199999999999</v>
      </c>
      <c r="F8" s="7">
        <f t="shared" si="0"/>
        <v>10847.692799999999</v>
      </c>
    </row>
    <row r="9" spans="1:6" ht="93.75" customHeight="1">
      <c r="A9" s="165" t="s">
        <v>336</v>
      </c>
      <c r="B9" s="166" t="s">
        <v>18</v>
      </c>
      <c r="C9" s="167">
        <v>56.64</v>
      </c>
      <c r="D9" s="65" t="s">
        <v>36</v>
      </c>
      <c r="E9" s="65">
        <v>5829</v>
      </c>
      <c r="F9" s="7">
        <f t="shared" si="0"/>
        <v>330154.56</v>
      </c>
    </row>
    <row r="10" spans="1:6" ht="18.75">
      <c r="A10" s="4">
        <v>6</v>
      </c>
      <c r="B10" s="16" t="s">
        <v>24</v>
      </c>
      <c r="C10" s="9"/>
      <c r="D10" s="6"/>
      <c r="E10" s="6"/>
      <c r="F10" s="7">
        <f t="shared" si="0"/>
        <v>0</v>
      </c>
    </row>
    <row r="11" spans="1:6" ht="15.75">
      <c r="A11" s="4">
        <v>7</v>
      </c>
      <c r="B11" s="5" t="s">
        <v>25</v>
      </c>
      <c r="C11" s="9">
        <v>24.36</v>
      </c>
      <c r="D11" s="6" t="s">
        <v>14</v>
      </c>
      <c r="E11" s="6">
        <v>813.85</v>
      </c>
      <c r="F11" s="7">
        <f t="shared" si="0"/>
        <v>19825.385999999999</v>
      </c>
    </row>
    <row r="12" spans="1:6" ht="15.75">
      <c r="A12" s="4">
        <v>8</v>
      </c>
      <c r="B12" s="5" t="s">
        <v>145</v>
      </c>
      <c r="C12" s="9">
        <v>2.83</v>
      </c>
      <c r="D12" s="6" t="s">
        <v>14</v>
      </c>
      <c r="E12" s="6">
        <v>482.08</v>
      </c>
      <c r="F12" s="7">
        <f t="shared" si="0"/>
        <v>1364.2864</v>
      </c>
    </row>
    <row r="13" spans="1:6" ht="15.75">
      <c r="A13" s="4">
        <v>9</v>
      </c>
      <c r="B13" s="5" t="s">
        <v>26</v>
      </c>
      <c r="C13" s="9">
        <v>48.71</v>
      </c>
      <c r="D13" s="6" t="s">
        <v>14</v>
      </c>
      <c r="E13" s="6">
        <v>434.67</v>
      </c>
      <c r="F13" s="7">
        <f>E13*C13</f>
        <v>21172.775700000002</v>
      </c>
    </row>
    <row r="14" spans="1:6" ht="15.75">
      <c r="A14" s="4">
        <v>10</v>
      </c>
      <c r="B14" s="5" t="s">
        <v>42</v>
      </c>
      <c r="C14" s="9">
        <v>9.44</v>
      </c>
      <c r="D14" s="6" t="s">
        <v>14</v>
      </c>
      <c r="E14" s="6">
        <v>752.51</v>
      </c>
      <c r="F14" s="7">
        <f t="shared" si="0"/>
        <v>7103.6943999999994</v>
      </c>
    </row>
    <row r="15" spans="1:6" ht="15.75">
      <c r="A15" s="4">
        <v>11</v>
      </c>
      <c r="B15" s="5" t="s">
        <v>28</v>
      </c>
      <c r="C15" s="9">
        <v>64.23</v>
      </c>
      <c r="D15" s="6" t="s">
        <v>14</v>
      </c>
      <c r="E15" s="6">
        <v>177.16</v>
      </c>
      <c r="F15" s="7">
        <f t="shared" si="0"/>
        <v>11378.986800000001</v>
      </c>
    </row>
    <row r="16" spans="1:6">
      <c r="A16" s="17"/>
      <c r="B16" s="260" t="s">
        <v>74</v>
      </c>
      <c r="C16" s="260"/>
      <c r="D16" s="260"/>
      <c r="E16" s="260"/>
      <c r="F16" s="18">
        <f>SUM(F5:F15)</f>
        <v>411004.46449999994</v>
      </c>
    </row>
    <row r="17" spans="1:6">
      <c r="A17" s="19"/>
      <c r="B17" s="20"/>
      <c r="C17" s="20"/>
      <c r="D17" s="20"/>
      <c r="E17" s="20"/>
      <c r="F17" s="21"/>
    </row>
    <row r="18" spans="1:6" ht="41.25" customHeight="1">
      <c r="B18" s="256" t="s">
        <v>98</v>
      </c>
      <c r="C18" s="256"/>
      <c r="D18" s="256"/>
      <c r="E18" s="256"/>
      <c r="F18" s="256"/>
    </row>
  </sheetData>
  <mergeCells count="5">
    <mergeCell ref="A1:F1"/>
    <mergeCell ref="A2:F2"/>
    <mergeCell ref="A3:F3"/>
    <mergeCell ref="B16:E16"/>
    <mergeCell ref="B18:F18"/>
  </mergeCells>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H19"/>
  <sheetViews>
    <sheetView topLeftCell="A13" workbookViewId="0">
      <selection activeCell="H16" sqref="H16"/>
    </sheetView>
  </sheetViews>
  <sheetFormatPr defaultRowHeight="15"/>
  <cols>
    <col min="1" max="1" width="8.7109375" customWidth="1"/>
    <col min="2" max="2" width="50" customWidth="1"/>
    <col min="3" max="4" width="13.7109375" hidden="1" customWidth="1"/>
    <col min="5" max="5" width="10.28515625" customWidth="1"/>
    <col min="6" max="6" width="11.5703125" customWidth="1"/>
    <col min="7" max="7" width="11.5703125" style="58" customWidth="1"/>
    <col min="8" max="8" width="12.140625" customWidth="1"/>
  </cols>
  <sheetData>
    <row r="1" spans="1:8" ht="18.75">
      <c r="A1" s="251" t="s">
        <v>0</v>
      </c>
      <c r="B1" s="252"/>
      <c r="C1" s="252"/>
      <c r="D1" s="252"/>
      <c r="E1" s="252"/>
      <c r="F1" s="252"/>
      <c r="G1" s="252"/>
      <c r="H1" s="252"/>
    </row>
    <row r="2" spans="1:8" ht="18.75">
      <c r="A2" s="253" t="s">
        <v>1</v>
      </c>
      <c r="B2" s="254"/>
      <c r="C2" s="254"/>
      <c r="D2" s="254"/>
      <c r="E2" s="254"/>
      <c r="F2" s="254"/>
      <c r="G2" s="254"/>
      <c r="H2" s="254"/>
    </row>
    <row r="3" spans="1:8" ht="30.75" customHeight="1">
      <c r="A3" s="255" t="s">
        <v>404</v>
      </c>
      <c r="B3" s="255"/>
      <c r="C3" s="255"/>
      <c r="D3" s="255"/>
      <c r="E3" s="255"/>
      <c r="F3" s="255"/>
      <c r="G3" s="255"/>
      <c r="H3" s="255"/>
    </row>
    <row r="4" spans="1:8">
      <c r="A4" s="3" t="s">
        <v>3</v>
      </c>
      <c r="B4" s="3" t="s">
        <v>4</v>
      </c>
      <c r="C4" s="3">
        <v>1</v>
      </c>
      <c r="D4" s="3">
        <v>2</v>
      </c>
      <c r="E4" s="3" t="s">
        <v>44</v>
      </c>
      <c r="F4" s="3" t="s">
        <v>6</v>
      </c>
      <c r="G4" s="45" t="s">
        <v>7</v>
      </c>
      <c r="H4" s="3" t="s">
        <v>8</v>
      </c>
    </row>
    <row r="5" spans="1:8" ht="21">
      <c r="A5" s="4">
        <v>1</v>
      </c>
      <c r="B5" s="75" t="s">
        <v>45</v>
      </c>
      <c r="C5" s="4">
        <v>1</v>
      </c>
      <c r="D5" s="4" t="s">
        <v>46</v>
      </c>
      <c r="E5" s="4">
        <v>1</v>
      </c>
      <c r="F5" s="4" t="s">
        <v>46</v>
      </c>
      <c r="G5" s="17">
        <v>261.12</v>
      </c>
      <c r="H5" s="17">
        <f>E5*G5</f>
        <v>261.12</v>
      </c>
    </row>
    <row r="6" spans="1:8" ht="84">
      <c r="A6" s="4" t="s">
        <v>86</v>
      </c>
      <c r="B6" s="78" t="s">
        <v>10</v>
      </c>
      <c r="C6" s="9">
        <v>9.06</v>
      </c>
      <c r="D6" s="6">
        <v>19.739999999999998</v>
      </c>
      <c r="E6" s="9">
        <v>98.63</v>
      </c>
      <c r="F6" s="6" t="s">
        <v>11</v>
      </c>
      <c r="G6" s="6">
        <v>120.53</v>
      </c>
      <c r="H6" s="17">
        <f t="shared" ref="H6:H15" si="0">E6*G6</f>
        <v>11887.873899999999</v>
      </c>
    </row>
    <row r="7" spans="1:8" ht="38.25">
      <c r="A7" s="4" t="s">
        <v>405</v>
      </c>
      <c r="B7" s="67" t="s">
        <v>406</v>
      </c>
      <c r="C7" s="225">
        <v>10.63</v>
      </c>
      <c r="D7" s="40" t="s">
        <v>11</v>
      </c>
      <c r="E7" s="226">
        <v>43.54</v>
      </c>
      <c r="F7" s="6" t="s">
        <v>11</v>
      </c>
      <c r="G7" s="17">
        <v>351.48</v>
      </c>
      <c r="H7" s="17">
        <f t="shared" si="0"/>
        <v>15303.439200000001</v>
      </c>
    </row>
    <row r="8" spans="1:8" ht="42">
      <c r="A8" s="4" t="s">
        <v>89</v>
      </c>
      <c r="B8" s="78" t="s">
        <v>16</v>
      </c>
      <c r="C8" s="9">
        <v>0.95</v>
      </c>
      <c r="D8" s="6">
        <v>13.14</v>
      </c>
      <c r="E8" s="9">
        <v>72.56</v>
      </c>
      <c r="F8" s="6" t="s">
        <v>14</v>
      </c>
      <c r="G8" s="6">
        <v>1149.1199999999999</v>
      </c>
      <c r="H8" s="17">
        <f t="shared" si="0"/>
        <v>83380.147199999992</v>
      </c>
    </row>
    <row r="9" spans="1:8" ht="92.25" customHeight="1">
      <c r="A9" s="24" t="s">
        <v>336</v>
      </c>
      <c r="B9" s="67" t="s">
        <v>18</v>
      </c>
      <c r="C9" s="61">
        <v>15.93</v>
      </c>
      <c r="D9" s="40" t="s">
        <v>36</v>
      </c>
      <c r="E9" s="46">
        <v>72.87</v>
      </c>
      <c r="F9" s="6" t="s">
        <v>14</v>
      </c>
      <c r="G9" s="6">
        <v>5829</v>
      </c>
      <c r="H9" s="17">
        <f t="shared" si="0"/>
        <v>424759.23000000004</v>
      </c>
    </row>
    <row r="10" spans="1:8" ht="18.75">
      <c r="A10" s="4">
        <v>6</v>
      </c>
      <c r="B10" s="16" t="s">
        <v>24</v>
      </c>
      <c r="C10" s="9"/>
      <c r="D10" s="57"/>
      <c r="E10" s="9"/>
      <c r="F10" s="6"/>
      <c r="G10" s="6"/>
      <c r="H10" s="17">
        <f t="shared" si="0"/>
        <v>0</v>
      </c>
    </row>
    <row r="11" spans="1:8" ht="15.75">
      <c r="A11" s="4">
        <v>6</v>
      </c>
      <c r="B11" s="5" t="s">
        <v>128</v>
      </c>
      <c r="C11" s="9">
        <v>0.56999999999999995</v>
      </c>
      <c r="D11" s="6">
        <v>7.82</v>
      </c>
      <c r="E11" s="9">
        <v>31.34</v>
      </c>
      <c r="F11" s="6" t="s">
        <v>14</v>
      </c>
      <c r="G11" s="6">
        <v>813.85</v>
      </c>
      <c r="H11" s="17">
        <f t="shared" si="0"/>
        <v>25506.059000000001</v>
      </c>
    </row>
    <row r="12" spans="1:8" ht="15.75">
      <c r="A12" s="4">
        <v>7</v>
      </c>
      <c r="B12" s="5" t="s">
        <v>407</v>
      </c>
      <c r="C12" s="9">
        <v>4.2</v>
      </c>
      <c r="D12" s="6">
        <v>10.35</v>
      </c>
      <c r="E12" s="9">
        <v>43.54</v>
      </c>
      <c r="F12" s="6" t="s">
        <v>14</v>
      </c>
      <c r="G12" s="6">
        <v>434.67</v>
      </c>
      <c r="H12" s="17">
        <f t="shared" si="0"/>
        <v>18925.531800000001</v>
      </c>
    </row>
    <row r="13" spans="1:8" ht="15.75">
      <c r="A13" s="4">
        <v>8</v>
      </c>
      <c r="B13" s="5" t="s">
        <v>26</v>
      </c>
      <c r="C13" s="9">
        <v>4.2</v>
      </c>
      <c r="D13" s="6">
        <v>10.35</v>
      </c>
      <c r="E13" s="9">
        <v>62.67</v>
      </c>
      <c r="F13" s="6" t="s">
        <v>14</v>
      </c>
      <c r="G13" s="6">
        <v>434.67</v>
      </c>
      <c r="H13" s="17">
        <f t="shared" si="0"/>
        <v>27240.768900000003</v>
      </c>
    </row>
    <row r="14" spans="1:8" ht="15.75">
      <c r="A14" s="4">
        <v>9</v>
      </c>
      <c r="B14" s="5" t="s">
        <v>42</v>
      </c>
      <c r="C14" s="9">
        <v>4.3499999999999996</v>
      </c>
      <c r="D14" s="6">
        <v>13.14</v>
      </c>
      <c r="E14" s="9">
        <v>72.56</v>
      </c>
      <c r="F14" s="6" t="s">
        <v>14</v>
      </c>
      <c r="G14" s="6">
        <v>752.51</v>
      </c>
      <c r="H14" s="17">
        <f t="shared" si="0"/>
        <v>54602.125599999999</v>
      </c>
    </row>
    <row r="15" spans="1:8" ht="15.75">
      <c r="A15" s="4">
        <v>10</v>
      </c>
      <c r="B15" s="5" t="s">
        <v>28</v>
      </c>
      <c r="C15" s="9">
        <v>9.06</v>
      </c>
      <c r="D15" s="6">
        <v>19.739999999999998</v>
      </c>
      <c r="E15" s="9">
        <v>98.63</v>
      </c>
      <c r="F15" s="6" t="s">
        <v>14</v>
      </c>
      <c r="G15" s="6">
        <v>177.16</v>
      </c>
      <c r="H15" s="17">
        <f t="shared" si="0"/>
        <v>17473.290799999999</v>
      </c>
    </row>
    <row r="16" spans="1:8">
      <c r="A16" s="17"/>
      <c r="B16" s="267"/>
      <c r="C16" s="267"/>
      <c r="D16" s="267"/>
      <c r="E16" s="267"/>
      <c r="F16" s="267"/>
      <c r="G16" s="267"/>
      <c r="H16" s="9">
        <f>SUM(H5:H15)</f>
        <v>679339.58640000003</v>
      </c>
    </row>
    <row r="17" spans="1:8">
      <c r="A17" s="19"/>
      <c r="B17" s="20"/>
      <c r="C17" s="20"/>
      <c r="D17" s="20"/>
      <c r="E17" s="20"/>
      <c r="F17" s="20"/>
      <c r="G17" s="20"/>
      <c r="H17" s="21"/>
    </row>
    <row r="18" spans="1:8">
      <c r="A18" s="19"/>
      <c r="B18" s="20"/>
      <c r="C18" s="20"/>
      <c r="D18" s="20"/>
      <c r="E18" s="20"/>
      <c r="F18" s="20"/>
      <c r="G18" s="20"/>
      <c r="H18" s="21"/>
    </row>
    <row r="19" spans="1:8" ht="41.25" customHeight="1">
      <c r="B19" s="256" t="s">
        <v>98</v>
      </c>
      <c r="C19" s="256"/>
      <c r="D19" s="256"/>
      <c r="E19" s="256"/>
      <c r="F19" s="256"/>
      <c r="G19" s="256"/>
      <c r="H19" s="256"/>
    </row>
  </sheetData>
  <mergeCells count="5">
    <mergeCell ref="A1:H1"/>
    <mergeCell ref="A2:H2"/>
    <mergeCell ref="A3:H3"/>
    <mergeCell ref="B16:G16"/>
    <mergeCell ref="B19:H19"/>
  </mergeCells>
  <pageMargins left="0.7" right="0.7" top="0.75" bottom="0.75" header="0.3" footer="0.3"/>
</worksheet>
</file>

<file path=xl/worksheets/sheet48.xml><?xml version="1.0" encoding="utf-8"?>
<worksheet xmlns="http://schemas.openxmlformats.org/spreadsheetml/2006/main" xmlns:r="http://schemas.openxmlformats.org/officeDocument/2006/relationships">
  <dimension ref="A1:H19"/>
  <sheetViews>
    <sheetView topLeftCell="A13" workbookViewId="0">
      <selection activeCell="H16" sqref="H16"/>
    </sheetView>
  </sheetViews>
  <sheetFormatPr defaultRowHeight="15"/>
  <cols>
    <col min="1" max="1" width="8.7109375" customWidth="1"/>
    <col min="2" max="2" width="42" customWidth="1"/>
    <col min="3" max="4" width="13.7109375" hidden="1" customWidth="1"/>
    <col min="5" max="5" width="10.28515625" customWidth="1"/>
    <col min="6" max="6" width="9.42578125" customWidth="1"/>
    <col min="7" max="7" width="11.5703125" style="58" customWidth="1"/>
    <col min="8" max="8" width="12.140625" customWidth="1"/>
  </cols>
  <sheetData>
    <row r="1" spans="1:8" ht="18.75">
      <c r="A1" s="251" t="s">
        <v>0</v>
      </c>
      <c r="B1" s="252"/>
      <c r="C1" s="252"/>
      <c r="D1" s="252"/>
      <c r="E1" s="252"/>
      <c r="F1" s="252"/>
      <c r="G1" s="252"/>
      <c r="H1" s="252"/>
    </row>
    <row r="2" spans="1:8" ht="18.75">
      <c r="A2" s="253" t="s">
        <v>1</v>
      </c>
      <c r="B2" s="254"/>
      <c r="C2" s="254"/>
      <c r="D2" s="254"/>
      <c r="E2" s="254"/>
      <c r="F2" s="254"/>
      <c r="G2" s="254"/>
      <c r="H2" s="254"/>
    </row>
    <row r="3" spans="1:8" ht="30.75" customHeight="1">
      <c r="A3" s="255" t="s">
        <v>124</v>
      </c>
      <c r="B3" s="255"/>
      <c r="C3" s="255"/>
      <c r="D3" s="255"/>
      <c r="E3" s="255"/>
      <c r="F3" s="255"/>
      <c r="G3" s="255"/>
      <c r="H3" s="255"/>
    </row>
    <row r="4" spans="1:8">
      <c r="A4" s="3" t="s">
        <v>3</v>
      </c>
      <c r="B4" s="3" t="s">
        <v>4</v>
      </c>
      <c r="C4" s="3">
        <v>1</v>
      </c>
      <c r="D4" s="3">
        <v>2</v>
      </c>
      <c r="E4" s="3" t="s">
        <v>44</v>
      </c>
      <c r="F4" s="3" t="s">
        <v>6</v>
      </c>
      <c r="G4" s="45" t="s">
        <v>7</v>
      </c>
      <c r="H4" s="3" t="s">
        <v>8</v>
      </c>
    </row>
    <row r="5" spans="1:8" ht="21">
      <c r="A5" s="4">
        <v>1</v>
      </c>
      <c r="B5" s="4" t="s">
        <v>45</v>
      </c>
      <c r="C5" s="4">
        <v>1</v>
      </c>
      <c r="D5" s="4" t="s">
        <v>46</v>
      </c>
      <c r="E5" s="4">
        <v>1</v>
      </c>
      <c r="F5" s="4" t="s">
        <v>46</v>
      </c>
      <c r="G5" s="17">
        <v>261.12</v>
      </c>
      <c r="H5" s="17">
        <f>E5*G5</f>
        <v>261.12</v>
      </c>
    </row>
    <row r="6" spans="1:8" ht="114.75">
      <c r="A6" s="4" t="s">
        <v>86</v>
      </c>
      <c r="B6" s="5" t="s">
        <v>10</v>
      </c>
      <c r="C6" s="9">
        <v>9.06</v>
      </c>
      <c r="D6" s="6">
        <v>19.739999999999998</v>
      </c>
      <c r="E6" s="9">
        <v>32.71</v>
      </c>
      <c r="F6" s="6" t="s">
        <v>11</v>
      </c>
      <c r="G6" s="6">
        <v>120.53</v>
      </c>
      <c r="H6" s="17">
        <f t="shared" ref="H6:H15" si="0">E6*G6</f>
        <v>3942.5363000000002</v>
      </c>
    </row>
    <row r="7" spans="1:8" ht="65.25" thickBot="1">
      <c r="A7" s="4" t="s">
        <v>125</v>
      </c>
      <c r="B7" s="69" t="s">
        <v>126</v>
      </c>
      <c r="C7" s="70">
        <v>23.28</v>
      </c>
      <c r="D7" s="30" t="s">
        <v>127</v>
      </c>
      <c r="E7" s="30">
        <v>14.87</v>
      </c>
      <c r="F7" s="6" t="s">
        <v>11</v>
      </c>
      <c r="G7" s="6">
        <v>351.48</v>
      </c>
      <c r="H7" s="17">
        <f t="shared" si="0"/>
        <v>5226.5075999999999</v>
      </c>
    </row>
    <row r="8" spans="1:8" ht="63.75">
      <c r="A8" s="4" t="s">
        <v>89</v>
      </c>
      <c r="B8" s="5" t="s">
        <v>16</v>
      </c>
      <c r="C8" s="9">
        <v>0.95</v>
      </c>
      <c r="D8" s="6">
        <v>13.14</v>
      </c>
      <c r="E8" s="9">
        <v>24.78</v>
      </c>
      <c r="F8" s="6" t="s">
        <v>14</v>
      </c>
      <c r="G8" s="6">
        <v>1149.1199999999999</v>
      </c>
      <c r="H8" s="17">
        <f t="shared" si="0"/>
        <v>28475.193599999999</v>
      </c>
    </row>
    <row r="9" spans="1:8" ht="90" customHeight="1">
      <c r="A9" s="4" t="s">
        <v>17</v>
      </c>
      <c r="B9" s="5" t="s">
        <v>18</v>
      </c>
      <c r="C9" s="6">
        <v>46.57</v>
      </c>
      <c r="D9" s="6" t="s">
        <v>14</v>
      </c>
      <c r="E9" s="6">
        <v>26.33</v>
      </c>
      <c r="F9" s="6" t="s">
        <v>14</v>
      </c>
      <c r="G9" s="6">
        <v>5829</v>
      </c>
      <c r="H9" s="17">
        <f t="shared" si="0"/>
        <v>153477.56999999998</v>
      </c>
    </row>
    <row r="10" spans="1:8" ht="18.75">
      <c r="A10" s="4">
        <v>6</v>
      </c>
      <c r="B10" s="16" t="s">
        <v>24</v>
      </c>
      <c r="C10" s="9"/>
      <c r="D10" s="57"/>
      <c r="E10" s="9"/>
      <c r="F10" s="6"/>
      <c r="G10" s="6"/>
      <c r="H10" s="17">
        <f t="shared" si="0"/>
        <v>0</v>
      </c>
    </row>
    <row r="11" spans="1:8" ht="15.75">
      <c r="A11" s="4">
        <v>7</v>
      </c>
      <c r="B11" s="5" t="s">
        <v>128</v>
      </c>
      <c r="C11" s="9">
        <v>0.56999999999999995</v>
      </c>
      <c r="D11" s="6">
        <v>7.82</v>
      </c>
      <c r="E11" s="9">
        <v>11.32</v>
      </c>
      <c r="F11" s="6" t="s">
        <v>14</v>
      </c>
      <c r="G11" s="6">
        <v>813.85</v>
      </c>
      <c r="H11" s="17">
        <f t="shared" si="0"/>
        <v>9212.7820000000011</v>
      </c>
    </row>
    <row r="12" spans="1:8" ht="15.75">
      <c r="A12" s="4">
        <v>8</v>
      </c>
      <c r="B12" s="5" t="s">
        <v>129</v>
      </c>
      <c r="C12" s="9">
        <v>4.2</v>
      </c>
      <c r="D12" s="6">
        <v>10.35</v>
      </c>
      <c r="E12" s="9">
        <v>14.87</v>
      </c>
      <c r="F12" s="6" t="s">
        <v>14</v>
      </c>
      <c r="G12" s="6">
        <v>434.67</v>
      </c>
      <c r="H12" s="17">
        <f t="shared" si="0"/>
        <v>6463.5428999999995</v>
      </c>
    </row>
    <row r="13" spans="1:8" ht="15.75">
      <c r="A13" s="4">
        <v>9</v>
      </c>
      <c r="B13" s="5" t="s">
        <v>26</v>
      </c>
      <c r="C13" s="9">
        <v>4.2</v>
      </c>
      <c r="D13" s="6">
        <v>10.35</v>
      </c>
      <c r="E13" s="9">
        <v>22.65</v>
      </c>
      <c r="F13" s="6" t="s">
        <v>14</v>
      </c>
      <c r="G13" s="6">
        <v>434.67</v>
      </c>
      <c r="H13" s="17">
        <f t="shared" si="0"/>
        <v>9845.2754999999997</v>
      </c>
    </row>
    <row r="14" spans="1:8" ht="15.75">
      <c r="A14" s="4">
        <v>10</v>
      </c>
      <c r="B14" s="5" t="s">
        <v>42</v>
      </c>
      <c r="C14" s="9">
        <v>4.3499999999999996</v>
      </c>
      <c r="D14" s="6">
        <v>13.14</v>
      </c>
      <c r="E14" s="9">
        <v>24.78</v>
      </c>
      <c r="F14" s="6" t="s">
        <v>14</v>
      </c>
      <c r="G14" s="6">
        <v>752.51</v>
      </c>
      <c r="H14" s="17">
        <f t="shared" si="0"/>
        <v>18647.197800000002</v>
      </c>
    </row>
    <row r="15" spans="1:8" ht="15.75">
      <c r="A15" s="4">
        <v>11</v>
      </c>
      <c r="B15" s="5" t="s">
        <v>28</v>
      </c>
      <c r="C15" s="9">
        <v>9.06</v>
      </c>
      <c r="D15" s="6">
        <v>19.739999999999998</v>
      </c>
      <c r="E15" s="9">
        <v>32.71</v>
      </c>
      <c r="F15" s="6" t="s">
        <v>14</v>
      </c>
      <c r="G15" s="6">
        <v>177.16</v>
      </c>
      <c r="H15" s="17">
        <f t="shared" si="0"/>
        <v>5794.9035999999996</v>
      </c>
    </row>
    <row r="16" spans="1:8">
      <c r="A16" s="17"/>
      <c r="B16" s="267"/>
      <c r="C16" s="267"/>
      <c r="D16" s="267"/>
      <c r="E16" s="267"/>
      <c r="F16" s="267"/>
      <c r="G16" s="267"/>
      <c r="H16" s="9">
        <f>SUM(H5:H15)</f>
        <v>241346.62929999997</v>
      </c>
    </row>
    <row r="17" spans="1:8">
      <c r="A17" s="19"/>
      <c r="B17" s="20"/>
      <c r="C17" s="20"/>
      <c r="D17" s="20"/>
      <c r="E17" s="20"/>
      <c r="F17" s="20"/>
      <c r="G17" s="20"/>
      <c r="H17" s="21"/>
    </row>
    <row r="18" spans="1:8">
      <c r="A18" s="19"/>
      <c r="B18" s="20"/>
      <c r="C18" s="20"/>
      <c r="D18" s="20"/>
      <c r="E18" s="20"/>
      <c r="F18" s="20"/>
      <c r="G18" s="20"/>
      <c r="H18" s="21"/>
    </row>
    <row r="19" spans="1:8" ht="41.25" customHeight="1">
      <c r="B19" s="256" t="s">
        <v>98</v>
      </c>
      <c r="C19" s="256"/>
      <c r="D19" s="256"/>
      <c r="E19" s="256"/>
      <c r="F19" s="256"/>
      <c r="G19" s="256"/>
      <c r="H19" s="256"/>
    </row>
  </sheetData>
  <mergeCells count="5">
    <mergeCell ref="A1:H1"/>
    <mergeCell ref="A2:H2"/>
    <mergeCell ref="A3:H3"/>
    <mergeCell ref="B16:G16"/>
    <mergeCell ref="B19:H19"/>
  </mergeCells>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H24"/>
  <sheetViews>
    <sheetView topLeftCell="A7" workbookViewId="0">
      <selection activeCell="F10" sqref="F10"/>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58" customWidth="1"/>
    <col min="8" max="8" width="12.140625" customWidth="1"/>
  </cols>
  <sheetData>
    <row r="1" spans="1:8" ht="18.75">
      <c r="A1" s="251" t="s">
        <v>0</v>
      </c>
      <c r="B1" s="252"/>
      <c r="C1" s="252"/>
      <c r="D1" s="252"/>
      <c r="E1" s="252"/>
      <c r="F1" s="252"/>
      <c r="G1" s="252"/>
      <c r="H1" s="252"/>
    </row>
    <row r="2" spans="1:8" ht="18.75">
      <c r="A2" s="253" t="s">
        <v>1</v>
      </c>
      <c r="B2" s="254"/>
      <c r="C2" s="254"/>
      <c r="D2" s="254"/>
      <c r="E2" s="254"/>
      <c r="F2" s="254"/>
      <c r="G2" s="254"/>
      <c r="H2" s="254"/>
    </row>
    <row r="3" spans="1:8" ht="30.75" customHeight="1">
      <c r="A3" s="255" t="s">
        <v>504</v>
      </c>
      <c r="B3" s="255"/>
      <c r="C3" s="255"/>
      <c r="D3" s="255"/>
      <c r="E3" s="255"/>
      <c r="F3" s="255"/>
      <c r="G3" s="255"/>
      <c r="H3" s="255"/>
    </row>
    <row r="4" spans="1:8">
      <c r="A4" s="3" t="s">
        <v>3</v>
      </c>
      <c r="B4" s="3" t="s">
        <v>4</v>
      </c>
      <c r="C4" s="3">
        <v>1</v>
      </c>
      <c r="D4" s="3">
        <v>2</v>
      </c>
      <c r="E4" s="3" t="s">
        <v>44</v>
      </c>
      <c r="F4" s="3" t="s">
        <v>6</v>
      </c>
      <c r="G4" s="45" t="s">
        <v>7</v>
      </c>
      <c r="H4" s="3" t="s">
        <v>8</v>
      </c>
    </row>
    <row r="5" spans="1:8" ht="21">
      <c r="A5" s="4">
        <v>1</v>
      </c>
      <c r="B5" s="75" t="s">
        <v>45</v>
      </c>
      <c r="C5" s="4">
        <v>1</v>
      </c>
      <c r="D5" s="4" t="s">
        <v>46</v>
      </c>
      <c r="E5" s="4">
        <v>25</v>
      </c>
      <c r="F5" s="4" t="s">
        <v>46</v>
      </c>
      <c r="G5" s="17">
        <v>261.12</v>
      </c>
      <c r="H5" s="17">
        <f>E5*G5</f>
        <v>6528</v>
      </c>
    </row>
    <row r="6" spans="1:8" ht="39" customHeight="1">
      <c r="A6" s="4" t="s">
        <v>137</v>
      </c>
      <c r="B6" s="76" t="s">
        <v>103</v>
      </c>
      <c r="C6" s="61">
        <v>11.05</v>
      </c>
      <c r="D6" s="40" t="s">
        <v>104</v>
      </c>
      <c r="E6" s="40">
        <v>29.74</v>
      </c>
      <c r="F6" s="6" t="s">
        <v>11</v>
      </c>
      <c r="G6" s="6">
        <v>390.16</v>
      </c>
      <c r="H6" s="17">
        <f t="shared" ref="H6:H21" si="0">E6*G6</f>
        <v>11603.358400000001</v>
      </c>
    </row>
    <row r="7" spans="1:8" ht="41.25" customHeight="1">
      <c r="A7" s="4" t="s">
        <v>138</v>
      </c>
      <c r="B7" s="77" t="s">
        <v>50</v>
      </c>
      <c r="C7" s="61">
        <v>1.1556379999999999</v>
      </c>
      <c r="D7" s="61" t="s">
        <v>11</v>
      </c>
      <c r="E7" s="61">
        <v>11.89</v>
      </c>
      <c r="F7" s="6" t="s">
        <v>11</v>
      </c>
      <c r="G7" s="6">
        <v>1435.57</v>
      </c>
      <c r="H7" s="17">
        <f t="shared" si="0"/>
        <v>17068.927299999999</v>
      </c>
    </row>
    <row r="8" spans="1:8" ht="94.5">
      <c r="A8" s="4" t="s">
        <v>51</v>
      </c>
      <c r="B8" s="78" t="s">
        <v>10</v>
      </c>
      <c r="C8" s="9">
        <v>9.06</v>
      </c>
      <c r="D8" s="6">
        <v>19.739999999999998</v>
      </c>
      <c r="E8" s="9">
        <v>122.12</v>
      </c>
      <c r="F8" s="6" t="s">
        <v>11</v>
      </c>
      <c r="G8" s="6">
        <v>120.53</v>
      </c>
      <c r="H8" s="17">
        <f t="shared" si="0"/>
        <v>14719.123600000001</v>
      </c>
    </row>
    <row r="9" spans="1:8" ht="73.5">
      <c r="A9" s="4" t="s">
        <v>52</v>
      </c>
      <c r="B9" s="79" t="s">
        <v>88</v>
      </c>
      <c r="C9" s="9">
        <v>0.56999999999999995</v>
      </c>
      <c r="D9" s="6">
        <v>7.82</v>
      </c>
      <c r="E9" s="9">
        <v>9.92</v>
      </c>
      <c r="F9" s="6" t="s">
        <v>14</v>
      </c>
      <c r="G9" s="6">
        <v>223.35</v>
      </c>
      <c r="H9" s="17">
        <f t="shared" si="0"/>
        <v>2215.6320000000001</v>
      </c>
    </row>
    <row r="10" spans="1:8" ht="52.5">
      <c r="A10" s="4" t="s">
        <v>54</v>
      </c>
      <c r="B10" s="78" t="s">
        <v>16</v>
      </c>
      <c r="C10" s="9">
        <v>0.95</v>
      </c>
      <c r="D10" s="6">
        <v>13.14</v>
      </c>
      <c r="E10" s="9">
        <v>16.66</v>
      </c>
      <c r="F10" s="6" t="s">
        <v>14</v>
      </c>
      <c r="G10" s="6">
        <v>1149.1199999999999</v>
      </c>
      <c r="H10" s="17">
        <f t="shared" si="0"/>
        <v>19144.339199999999</v>
      </c>
    </row>
    <row r="11" spans="1:8" ht="90" customHeight="1">
      <c r="A11" s="4" t="s">
        <v>139</v>
      </c>
      <c r="B11" s="78" t="s">
        <v>78</v>
      </c>
      <c r="C11" s="9"/>
      <c r="D11" s="6"/>
      <c r="E11" s="56">
        <v>13.28</v>
      </c>
      <c r="F11" s="26" t="s">
        <v>36</v>
      </c>
      <c r="G11" s="26">
        <v>5358.83</v>
      </c>
      <c r="H11" s="17">
        <f t="shared" si="0"/>
        <v>71165.262399999992</v>
      </c>
    </row>
    <row r="12" spans="1:8" ht="73.5">
      <c r="A12" s="4" t="s">
        <v>140</v>
      </c>
      <c r="B12" s="78" t="s">
        <v>80</v>
      </c>
      <c r="C12" s="6">
        <v>33.979999999999997</v>
      </c>
      <c r="D12" s="6" t="s">
        <v>14</v>
      </c>
      <c r="E12" s="6">
        <v>36.28</v>
      </c>
      <c r="F12" s="52">
        <f t="shared" ref="F12:F14" si="1">E12*C12</f>
        <v>1232.7944</v>
      </c>
      <c r="G12" s="17">
        <v>2502.14</v>
      </c>
      <c r="H12" s="17">
        <f t="shared" si="0"/>
        <v>90777.639200000005</v>
      </c>
    </row>
    <row r="13" spans="1:8" ht="52.5">
      <c r="A13" s="4" t="s">
        <v>141</v>
      </c>
      <c r="B13" s="78" t="s">
        <v>142</v>
      </c>
      <c r="C13" s="9"/>
      <c r="D13" s="6"/>
      <c r="E13" s="56">
        <v>205.9</v>
      </c>
      <c r="F13" s="26" t="s">
        <v>83</v>
      </c>
      <c r="G13" s="26">
        <v>245.79</v>
      </c>
      <c r="H13" s="17">
        <f t="shared" si="0"/>
        <v>50608.161</v>
      </c>
    </row>
    <row r="14" spans="1:8" ht="84">
      <c r="A14" s="24" t="s">
        <v>143</v>
      </c>
      <c r="B14" s="78" t="s">
        <v>20</v>
      </c>
      <c r="C14" s="9">
        <v>9.41</v>
      </c>
      <c r="D14" s="6" t="s">
        <v>14</v>
      </c>
      <c r="E14" s="6">
        <v>13.09</v>
      </c>
      <c r="F14" s="52">
        <f t="shared" si="1"/>
        <v>123.1769</v>
      </c>
      <c r="G14" s="6">
        <v>5489.86</v>
      </c>
      <c r="H14" s="17">
        <f t="shared" si="0"/>
        <v>71862.267399999997</v>
      </c>
    </row>
    <row r="15" spans="1:8" ht="73.5">
      <c r="A15" s="24" t="s">
        <v>144</v>
      </c>
      <c r="B15" s="78" t="s">
        <v>22</v>
      </c>
      <c r="C15" s="9">
        <v>1</v>
      </c>
      <c r="D15" s="6" t="s">
        <v>23</v>
      </c>
      <c r="E15" s="6">
        <v>1.04</v>
      </c>
      <c r="F15" s="52" t="s">
        <v>23</v>
      </c>
      <c r="G15" s="6">
        <v>65841.84</v>
      </c>
      <c r="H15" s="17">
        <f t="shared" si="0"/>
        <v>68475.513600000006</v>
      </c>
    </row>
    <row r="16" spans="1:8" ht="18.75">
      <c r="A16" s="4">
        <v>11</v>
      </c>
      <c r="B16" s="78" t="s">
        <v>24</v>
      </c>
      <c r="C16" s="9"/>
      <c r="D16" s="57"/>
      <c r="E16" s="9"/>
      <c r="F16" s="6"/>
      <c r="G16" s="6"/>
      <c r="H16" s="17">
        <f t="shared" si="0"/>
        <v>0</v>
      </c>
    </row>
    <row r="17" spans="1:8" ht="15.75">
      <c r="A17" s="4">
        <v>12</v>
      </c>
      <c r="B17" s="78" t="s">
        <v>128</v>
      </c>
      <c r="C17" s="9">
        <v>0.56999999999999995</v>
      </c>
      <c r="D17" s="6">
        <v>7.82</v>
      </c>
      <c r="E17" s="9">
        <v>32.090000000000003</v>
      </c>
      <c r="F17" s="6" t="s">
        <v>14</v>
      </c>
      <c r="G17" s="6">
        <v>813.85</v>
      </c>
      <c r="H17" s="17">
        <f t="shared" si="0"/>
        <v>26116.446500000002</v>
      </c>
    </row>
    <row r="18" spans="1:8" ht="15.75">
      <c r="A18" s="4">
        <v>13</v>
      </c>
      <c r="B18" s="78" t="s">
        <v>145</v>
      </c>
      <c r="C18" s="9">
        <v>3.7</v>
      </c>
      <c r="D18" s="6">
        <v>5.18</v>
      </c>
      <c r="E18" s="9">
        <v>9.92</v>
      </c>
      <c r="F18" s="6" t="s">
        <v>14</v>
      </c>
      <c r="G18" s="6">
        <v>482.08</v>
      </c>
      <c r="H18" s="17">
        <f t="shared" si="0"/>
        <v>4782.2335999999996</v>
      </c>
    </row>
    <row r="19" spans="1:8" ht="15.75">
      <c r="A19" s="4">
        <v>14</v>
      </c>
      <c r="B19" s="78" t="s">
        <v>42</v>
      </c>
      <c r="C19" s="9">
        <v>4.3499999999999996</v>
      </c>
      <c r="D19" s="6">
        <v>13.14</v>
      </c>
      <c r="E19" s="9">
        <v>52.94</v>
      </c>
      <c r="F19" s="6" t="s">
        <v>14</v>
      </c>
      <c r="G19" s="6">
        <v>752.51</v>
      </c>
      <c r="H19" s="17">
        <f t="shared" si="0"/>
        <v>39837.879399999998</v>
      </c>
    </row>
    <row r="20" spans="1:8" ht="15.75">
      <c r="A20" s="4">
        <v>15</v>
      </c>
      <c r="B20" s="78" t="s">
        <v>146</v>
      </c>
      <c r="C20" s="9">
        <v>4.2</v>
      </c>
      <c r="D20" s="6">
        <v>10.35</v>
      </c>
      <c r="E20" s="9">
        <v>23.22</v>
      </c>
      <c r="F20" s="6" t="s">
        <v>14</v>
      </c>
      <c r="G20" s="6">
        <v>434.67</v>
      </c>
      <c r="H20" s="17">
        <f t="shared" si="0"/>
        <v>10093.037399999999</v>
      </c>
    </row>
    <row r="21" spans="1:8" ht="15.75">
      <c r="A21" s="4">
        <v>16</v>
      </c>
      <c r="B21" s="5" t="s">
        <v>28</v>
      </c>
      <c r="C21" s="9">
        <v>9.06</v>
      </c>
      <c r="D21" s="6">
        <v>19.739999999999998</v>
      </c>
      <c r="E21" s="9">
        <v>122.12</v>
      </c>
      <c r="F21" s="6" t="s">
        <v>14</v>
      </c>
      <c r="G21" s="6">
        <v>177.16</v>
      </c>
      <c r="H21" s="17">
        <f t="shared" si="0"/>
        <v>21634.779200000001</v>
      </c>
    </row>
    <row r="22" spans="1:8">
      <c r="A22" s="17"/>
      <c r="B22" s="267"/>
      <c r="C22" s="267"/>
      <c r="D22" s="267"/>
      <c r="E22" s="267"/>
      <c r="F22" s="267"/>
      <c r="G22" s="267"/>
      <c r="H22" s="9">
        <f>SUM(H5:H21)</f>
        <v>526632.60019999999</v>
      </c>
    </row>
    <row r="23" spans="1:8">
      <c r="A23" s="19"/>
      <c r="B23" s="20"/>
      <c r="C23" s="20"/>
      <c r="D23" s="20"/>
      <c r="E23" s="20"/>
      <c r="F23" s="20"/>
      <c r="G23" s="20"/>
      <c r="H23" s="21"/>
    </row>
    <row r="24" spans="1:8" ht="41.25" customHeight="1">
      <c r="B24" s="256" t="s">
        <v>98</v>
      </c>
      <c r="C24" s="256"/>
      <c r="D24" s="256"/>
      <c r="E24" s="256"/>
      <c r="F24" s="256"/>
      <c r="G24" s="256"/>
      <c r="H24" s="256"/>
    </row>
  </sheetData>
  <mergeCells count="5">
    <mergeCell ref="A1:H1"/>
    <mergeCell ref="A2:H2"/>
    <mergeCell ref="A3:H3"/>
    <mergeCell ref="B22:G22"/>
    <mergeCell ref="B24:H24"/>
  </mergeCells>
  <pageMargins left="0.22" right="0.16" top="0.34" bottom="0.33" header="0.3" footer="0.17"/>
  <pageSetup orientation="portrait" verticalDpi="0" r:id="rId1"/>
</worksheet>
</file>

<file path=xl/worksheets/sheet5.xml><?xml version="1.0" encoding="utf-8"?>
<worksheet xmlns="http://schemas.openxmlformats.org/spreadsheetml/2006/main" xmlns:r="http://schemas.openxmlformats.org/officeDocument/2006/relationships">
  <dimension ref="A1:I23"/>
  <sheetViews>
    <sheetView topLeftCell="A10" workbookViewId="0">
      <selection activeCell="F16" sqref="F16"/>
    </sheetView>
  </sheetViews>
  <sheetFormatPr defaultRowHeight="15"/>
  <cols>
    <col min="1" max="1" width="7.7109375" customWidth="1"/>
    <col min="2" max="2" width="41.7109375" customWidth="1"/>
    <col min="3" max="3" width="9.85546875" customWidth="1"/>
    <col min="4" max="4" width="11.28515625" customWidth="1"/>
    <col min="5" max="5" width="9.7109375" customWidth="1"/>
    <col min="6" max="6" width="14.85546875" customWidth="1"/>
  </cols>
  <sheetData>
    <row r="1" spans="1:9" ht="21">
      <c r="A1" s="261" t="s">
        <v>0</v>
      </c>
      <c r="B1" s="261"/>
      <c r="C1" s="261"/>
      <c r="D1" s="261"/>
      <c r="E1" s="261"/>
      <c r="F1" s="261"/>
      <c r="G1" s="43"/>
      <c r="H1" s="43"/>
      <c r="I1" s="43"/>
    </row>
    <row r="2" spans="1:9" ht="18.75">
      <c r="A2" s="261" t="s">
        <v>1</v>
      </c>
      <c r="B2" s="261"/>
      <c r="C2" s="261"/>
      <c r="D2" s="261"/>
      <c r="E2" s="261"/>
      <c r="F2" s="261"/>
      <c r="G2" s="1"/>
      <c r="H2" s="1"/>
      <c r="I2" s="1"/>
    </row>
    <row r="3" spans="1:9" ht="31.5" customHeight="1">
      <c r="A3" s="255" t="s">
        <v>152</v>
      </c>
      <c r="B3" s="262"/>
      <c r="C3" s="262"/>
      <c r="D3" s="262"/>
      <c r="E3" s="262"/>
      <c r="F3" s="262"/>
      <c r="G3" s="44"/>
      <c r="H3" s="44"/>
    </row>
    <row r="4" spans="1:9">
      <c r="A4" s="3" t="s">
        <v>3</v>
      </c>
      <c r="B4" s="3" t="s">
        <v>4</v>
      </c>
      <c r="C4" s="45" t="s">
        <v>5</v>
      </c>
      <c r="D4" s="45" t="s">
        <v>65</v>
      </c>
      <c r="E4" s="45" t="s">
        <v>66</v>
      </c>
      <c r="F4" s="45" t="s">
        <v>67</v>
      </c>
    </row>
    <row r="5" spans="1:9" ht="114.75">
      <c r="A5" s="4" t="s">
        <v>86</v>
      </c>
      <c r="B5" s="5" t="s">
        <v>10</v>
      </c>
      <c r="C5" s="6">
        <v>127.44</v>
      </c>
      <c r="D5" s="6" t="s">
        <v>14</v>
      </c>
      <c r="E5" s="6">
        <v>120.53</v>
      </c>
      <c r="F5" s="9">
        <f>E5*C5</f>
        <v>15360.343199999999</v>
      </c>
    </row>
    <row r="6" spans="1:9" ht="65.25" thickBot="1">
      <c r="A6" s="4" t="s">
        <v>125</v>
      </c>
      <c r="B6" s="69" t="s">
        <v>126</v>
      </c>
      <c r="C6" s="70">
        <v>42.48</v>
      </c>
      <c r="D6" s="30" t="s">
        <v>127</v>
      </c>
      <c r="E6" s="30">
        <v>351.48</v>
      </c>
      <c r="F6" s="9">
        <f t="shared" ref="F6:F15" si="0">E6*C6</f>
        <v>14930.8704</v>
      </c>
    </row>
    <row r="7" spans="1:9" ht="63.75">
      <c r="A7" s="4" t="s">
        <v>89</v>
      </c>
      <c r="B7" s="5" t="s">
        <v>16</v>
      </c>
      <c r="C7" s="6">
        <v>69.66</v>
      </c>
      <c r="D7" s="6" t="s">
        <v>14</v>
      </c>
      <c r="E7" s="6">
        <v>1149.1199999999999</v>
      </c>
      <c r="F7" s="9">
        <f t="shared" si="0"/>
        <v>80047.699199999988</v>
      </c>
    </row>
    <row r="8" spans="1:9" ht="114" customHeight="1">
      <c r="A8" s="4" t="s">
        <v>17</v>
      </c>
      <c r="B8" s="5" t="s">
        <v>18</v>
      </c>
      <c r="C8" s="6">
        <v>84.96</v>
      </c>
      <c r="D8" s="6" t="s">
        <v>14</v>
      </c>
      <c r="E8" s="6">
        <v>5829</v>
      </c>
      <c r="F8" s="9">
        <f t="shared" si="0"/>
        <v>495231.83999999997</v>
      </c>
    </row>
    <row r="9" spans="1:9" ht="52.5" thickBot="1">
      <c r="A9" s="4" t="s">
        <v>153</v>
      </c>
      <c r="B9" s="69" t="s">
        <v>133</v>
      </c>
      <c r="C9" s="30">
        <v>21.24</v>
      </c>
      <c r="D9" s="30" t="s">
        <v>11</v>
      </c>
      <c r="E9" s="30">
        <v>92.84</v>
      </c>
      <c r="F9" s="9">
        <f t="shared" si="0"/>
        <v>1971.9215999999999</v>
      </c>
    </row>
    <row r="10" spans="1:9">
      <c r="A10" s="4">
        <v>7</v>
      </c>
      <c r="B10" s="47" t="s">
        <v>69</v>
      </c>
      <c r="C10" s="6"/>
      <c r="D10" s="6"/>
      <c r="E10" s="6"/>
      <c r="F10" s="9">
        <f t="shared" si="0"/>
        <v>0</v>
      </c>
    </row>
    <row r="11" spans="1:9" ht="15.75">
      <c r="A11" s="4" t="s">
        <v>154</v>
      </c>
      <c r="B11" s="5" t="s">
        <v>134</v>
      </c>
      <c r="C11" s="6">
        <v>36.53</v>
      </c>
      <c r="D11" s="6" t="s">
        <v>14</v>
      </c>
      <c r="E11" s="6">
        <v>778.47</v>
      </c>
      <c r="F11" s="9">
        <f t="shared" si="0"/>
        <v>28437.509100000003</v>
      </c>
    </row>
    <row r="12" spans="1:9" ht="15.75">
      <c r="A12" s="4" t="s">
        <v>155</v>
      </c>
      <c r="B12" s="5" t="s">
        <v>135</v>
      </c>
      <c r="C12" s="6">
        <v>42.48</v>
      </c>
      <c r="D12" s="6" t="s">
        <v>14</v>
      </c>
      <c r="E12" s="6">
        <v>415.78</v>
      </c>
      <c r="F12" s="9">
        <f t="shared" si="0"/>
        <v>17662.334399999996</v>
      </c>
    </row>
    <row r="13" spans="1:9" ht="17.25" customHeight="1">
      <c r="A13" s="4" t="s">
        <v>156</v>
      </c>
      <c r="B13" s="5" t="s">
        <v>73</v>
      </c>
      <c r="C13" s="6">
        <v>73.06</v>
      </c>
      <c r="D13" s="6" t="s">
        <v>14</v>
      </c>
      <c r="E13" s="6">
        <v>415.78</v>
      </c>
      <c r="F13" s="9">
        <f t="shared" si="0"/>
        <v>30376.8868</v>
      </c>
    </row>
    <row r="14" spans="1:9" ht="15.75">
      <c r="A14" s="4" t="s">
        <v>157</v>
      </c>
      <c r="B14" s="5" t="s">
        <v>72</v>
      </c>
      <c r="C14" s="6">
        <v>69.66</v>
      </c>
      <c r="D14" s="6" t="s">
        <v>14</v>
      </c>
      <c r="E14" s="6">
        <v>719.8</v>
      </c>
      <c r="F14" s="9">
        <f t="shared" si="0"/>
        <v>50141.267999999996</v>
      </c>
    </row>
    <row r="15" spans="1:9" ht="17.25" customHeight="1">
      <c r="A15" s="4" t="s">
        <v>158</v>
      </c>
      <c r="B15" s="5" t="s">
        <v>28</v>
      </c>
      <c r="C15" s="6">
        <v>106.2</v>
      </c>
      <c r="D15" s="6" t="s">
        <v>14</v>
      </c>
      <c r="E15" s="6">
        <v>169.47</v>
      </c>
      <c r="F15" s="9">
        <f t="shared" si="0"/>
        <v>17997.714</v>
      </c>
    </row>
    <row r="16" spans="1:9" s="19" customFormat="1" ht="15" customHeight="1">
      <c r="A16" s="48"/>
      <c r="B16" s="49"/>
      <c r="C16" s="263" t="s">
        <v>74</v>
      </c>
      <c r="D16" s="263"/>
      <c r="E16" s="263"/>
      <c r="F16" s="50">
        <f>SUM(F5:F15)</f>
        <v>752158.38670000003</v>
      </c>
    </row>
    <row r="17" spans="1:6" s="19" customFormat="1" ht="23.25" customHeight="1">
      <c r="A17" s="71"/>
      <c r="B17" s="72"/>
      <c r="C17" s="73"/>
      <c r="D17" s="73"/>
      <c r="E17" s="73"/>
      <c r="F17" s="74"/>
    </row>
    <row r="18" spans="1:6" s="19" customFormat="1" ht="23.25" customHeight="1">
      <c r="A18" s="71"/>
      <c r="B18" s="72"/>
      <c r="C18" s="73"/>
      <c r="D18" s="73"/>
      <c r="E18" s="73"/>
      <c r="F18" s="74"/>
    </row>
    <row r="19" spans="1:6" ht="62.25" customHeight="1">
      <c r="B19" s="256" t="s">
        <v>136</v>
      </c>
      <c r="C19" s="256"/>
      <c r="D19" s="256"/>
      <c r="E19" s="256"/>
      <c r="F19" s="256"/>
    </row>
    <row r="20" spans="1:6">
      <c r="E20" s="51"/>
    </row>
    <row r="23" spans="1:6" ht="15.75" customHeight="1"/>
  </sheetData>
  <mergeCells count="5">
    <mergeCell ref="A1:F1"/>
    <mergeCell ref="A2:F2"/>
    <mergeCell ref="A3:F3"/>
    <mergeCell ref="C16:E16"/>
    <mergeCell ref="B19:F19"/>
  </mergeCells>
  <pageMargins left="0.7" right="0.7" top="0.75" bottom="0.75" header="0.3" footer="0.3"/>
</worksheet>
</file>

<file path=xl/worksheets/sheet50.xml><?xml version="1.0" encoding="utf-8"?>
<worksheet xmlns="http://schemas.openxmlformats.org/spreadsheetml/2006/main" xmlns:r="http://schemas.openxmlformats.org/officeDocument/2006/relationships">
  <dimension ref="A1:L20"/>
  <sheetViews>
    <sheetView topLeftCell="A7" workbookViewId="0">
      <selection sqref="A1:XFD1048576"/>
    </sheetView>
  </sheetViews>
  <sheetFormatPr defaultRowHeight="15"/>
  <cols>
    <col min="1" max="1" width="8.7109375" customWidth="1"/>
    <col min="2" max="2" width="44.140625" customWidth="1"/>
    <col min="3" max="7" width="10.28515625" hidden="1" customWidth="1"/>
    <col min="8" max="8" width="10.28515625" style="83" customWidth="1"/>
    <col min="9" max="9" width="11.5703125" style="51" customWidth="1"/>
    <col min="10" max="10" width="11.5703125" style="58" customWidth="1"/>
    <col min="11" max="11" width="12.140625" style="51" customWidth="1"/>
  </cols>
  <sheetData>
    <row r="1" spans="1:12" ht="18.75">
      <c r="A1" s="282" t="s">
        <v>0</v>
      </c>
      <c r="B1" s="283"/>
      <c r="C1" s="283"/>
      <c r="D1" s="283"/>
      <c r="E1" s="283"/>
      <c r="F1" s="283"/>
      <c r="G1" s="283"/>
      <c r="H1" s="283"/>
      <c r="I1" s="283"/>
      <c r="J1" s="283"/>
      <c r="K1" s="283"/>
      <c r="L1" s="1"/>
    </row>
    <row r="2" spans="1:12" ht="18.75">
      <c r="A2" s="284" t="s">
        <v>1</v>
      </c>
      <c r="B2" s="285"/>
      <c r="C2" s="285"/>
      <c r="D2" s="285"/>
      <c r="E2" s="285"/>
      <c r="F2" s="285"/>
      <c r="G2" s="285"/>
      <c r="H2" s="285"/>
      <c r="I2" s="285"/>
      <c r="J2" s="285"/>
      <c r="K2" s="285"/>
      <c r="L2" s="1"/>
    </row>
    <row r="3" spans="1:12" ht="36" customHeight="1">
      <c r="A3" s="255" t="s">
        <v>163</v>
      </c>
      <c r="B3" s="255"/>
      <c r="C3" s="255"/>
      <c r="D3" s="255"/>
      <c r="E3" s="255"/>
      <c r="F3" s="255"/>
      <c r="G3" s="255"/>
      <c r="H3" s="255"/>
      <c r="I3" s="255"/>
      <c r="J3" s="255"/>
      <c r="K3" s="255"/>
      <c r="L3" s="2"/>
    </row>
    <row r="4" spans="1:12">
      <c r="A4" s="3" t="s">
        <v>3</v>
      </c>
      <c r="B4" s="3" t="s">
        <v>4</v>
      </c>
      <c r="C4" s="3">
        <v>3</v>
      </c>
      <c r="D4" s="3">
        <v>1</v>
      </c>
      <c r="E4" s="3">
        <v>2</v>
      </c>
      <c r="F4" s="3"/>
      <c r="G4" s="3"/>
      <c r="H4" s="80" t="s">
        <v>5</v>
      </c>
      <c r="I4" s="45" t="s">
        <v>6</v>
      </c>
      <c r="J4" s="45" t="s">
        <v>7</v>
      </c>
      <c r="K4" s="45" t="s">
        <v>8</v>
      </c>
    </row>
    <row r="5" spans="1:12" ht="21">
      <c r="A5" s="4">
        <v>1</v>
      </c>
      <c r="B5" s="37" t="s">
        <v>45</v>
      </c>
      <c r="C5" s="4">
        <v>1</v>
      </c>
      <c r="D5" s="4" t="s">
        <v>46</v>
      </c>
      <c r="E5" s="4">
        <v>243.53</v>
      </c>
      <c r="F5" s="38">
        <v>5</v>
      </c>
      <c r="G5" s="4">
        <v>5</v>
      </c>
      <c r="H5" s="81">
        <v>10</v>
      </c>
      <c r="I5" s="17" t="s">
        <v>46</v>
      </c>
      <c r="J5" s="17">
        <v>261.12</v>
      </c>
      <c r="K5" s="7">
        <f>J5*H5</f>
        <v>2611.1999999999998</v>
      </c>
    </row>
    <row r="6" spans="1:12" ht="114.75">
      <c r="A6" s="4" t="s">
        <v>164</v>
      </c>
      <c r="B6" s="5" t="s">
        <v>10</v>
      </c>
      <c r="C6" s="9">
        <v>80.72</v>
      </c>
      <c r="D6" s="9">
        <v>11.23</v>
      </c>
      <c r="E6" s="9">
        <v>20.8</v>
      </c>
      <c r="F6" s="4">
        <v>95.57</v>
      </c>
      <c r="G6" s="9">
        <v>7.93</v>
      </c>
      <c r="H6" s="81">
        <v>67.349999999999994</v>
      </c>
      <c r="I6" s="6" t="s">
        <v>11</v>
      </c>
      <c r="J6" s="6">
        <v>120.53</v>
      </c>
      <c r="K6" s="7">
        <f t="shared" ref="K6:K15" si="0">J6*H6</f>
        <v>8117.6954999999998</v>
      </c>
    </row>
    <row r="7" spans="1:12" s="10" customFormat="1" ht="89.25">
      <c r="A7" s="24" t="s">
        <v>165</v>
      </c>
      <c r="B7" s="46" t="s">
        <v>13</v>
      </c>
      <c r="C7" s="9">
        <v>7.51</v>
      </c>
      <c r="D7" s="9">
        <v>1.21</v>
      </c>
      <c r="E7" s="9">
        <v>1.95</v>
      </c>
      <c r="F7" s="24">
        <v>31.86</v>
      </c>
      <c r="G7" s="9">
        <v>0.56999999999999995</v>
      </c>
      <c r="H7" s="81">
        <v>25.13</v>
      </c>
      <c r="I7" s="26" t="s">
        <v>36</v>
      </c>
      <c r="J7" s="26">
        <v>223.35</v>
      </c>
      <c r="K7" s="7">
        <f t="shared" si="0"/>
        <v>5612.7855</v>
      </c>
    </row>
    <row r="8" spans="1:12" ht="63.75">
      <c r="A8" s="4" t="s">
        <v>166</v>
      </c>
      <c r="B8" s="5" t="s">
        <v>16</v>
      </c>
      <c r="C8" s="9">
        <v>12.51</v>
      </c>
      <c r="D8" s="9">
        <v>2.0099999999999998</v>
      </c>
      <c r="E8" s="9">
        <v>3.25</v>
      </c>
      <c r="F8" s="4">
        <v>53.09</v>
      </c>
      <c r="G8" s="9">
        <v>0.95</v>
      </c>
      <c r="H8" s="81">
        <v>41.89</v>
      </c>
      <c r="I8" s="6" t="s">
        <v>14</v>
      </c>
      <c r="J8" s="6">
        <v>1149.1199999999999</v>
      </c>
      <c r="K8" s="7">
        <f t="shared" si="0"/>
        <v>48136.636799999993</v>
      </c>
    </row>
    <row r="9" spans="1:12" ht="65.25" customHeight="1">
      <c r="A9" s="4" t="s">
        <v>167</v>
      </c>
      <c r="B9" s="5" t="s">
        <v>18</v>
      </c>
      <c r="C9" s="9"/>
      <c r="D9" s="9"/>
      <c r="E9" s="9"/>
      <c r="F9" s="4">
        <v>63.71</v>
      </c>
      <c r="G9" s="9">
        <v>2.92</v>
      </c>
      <c r="H9" s="81">
        <v>50.26</v>
      </c>
      <c r="I9" s="6" t="s">
        <v>14</v>
      </c>
      <c r="J9" s="6">
        <v>5829</v>
      </c>
      <c r="K9" s="7">
        <f t="shared" si="0"/>
        <v>292965.53999999998</v>
      </c>
    </row>
    <row r="10" spans="1:12" ht="18.75">
      <c r="A10" s="4">
        <v>7</v>
      </c>
      <c r="B10" s="16" t="s">
        <v>24</v>
      </c>
      <c r="C10" s="9"/>
      <c r="D10" s="6"/>
      <c r="E10" s="6"/>
      <c r="F10" s="52">
        <f t="shared" ref="F10" si="1">C10*A10</f>
        <v>0</v>
      </c>
      <c r="G10" s="6"/>
      <c r="H10" s="81"/>
      <c r="I10" s="82"/>
      <c r="J10" s="17">
        <f t="shared" ref="J10" si="2">E10*I10</f>
        <v>0</v>
      </c>
      <c r="K10" s="7">
        <f t="shared" si="0"/>
        <v>0</v>
      </c>
    </row>
    <row r="11" spans="1:12" ht="15.75">
      <c r="A11" s="4">
        <v>8</v>
      </c>
      <c r="B11" s="5" t="s">
        <v>168</v>
      </c>
      <c r="C11" s="9">
        <v>3.7</v>
      </c>
      <c r="D11" s="6">
        <v>5.18</v>
      </c>
      <c r="E11" s="9">
        <v>66.099999999999994</v>
      </c>
      <c r="F11" s="6">
        <v>27.4</v>
      </c>
      <c r="G11" s="9">
        <v>1.92</v>
      </c>
      <c r="H11" s="81">
        <v>21.61</v>
      </c>
      <c r="I11" s="6" t="s">
        <v>14</v>
      </c>
      <c r="J11" s="6">
        <v>813.82</v>
      </c>
      <c r="K11" s="7">
        <f t="shared" si="0"/>
        <v>17586.6502</v>
      </c>
    </row>
    <row r="12" spans="1:12" ht="15.75">
      <c r="A12" s="4">
        <v>9</v>
      </c>
      <c r="B12" s="5" t="s">
        <v>169</v>
      </c>
      <c r="C12" s="9">
        <v>0.56999999999999995</v>
      </c>
      <c r="D12" s="6">
        <v>7.82</v>
      </c>
      <c r="E12" s="9">
        <v>26.55</v>
      </c>
      <c r="F12" s="6">
        <v>31.86</v>
      </c>
      <c r="G12" s="9">
        <v>0.56999999999999995</v>
      </c>
      <c r="H12" s="81">
        <v>25.13</v>
      </c>
      <c r="I12" s="6" t="s">
        <v>14</v>
      </c>
      <c r="J12" s="6">
        <v>482.08</v>
      </c>
      <c r="K12" s="7">
        <f t="shared" si="0"/>
        <v>12114.670399999999</v>
      </c>
    </row>
    <row r="13" spans="1:12" ht="15.75">
      <c r="A13" s="4">
        <v>10</v>
      </c>
      <c r="B13" s="5" t="s">
        <v>129</v>
      </c>
      <c r="C13" s="9">
        <v>4.2</v>
      </c>
      <c r="D13" s="6">
        <v>10.35</v>
      </c>
      <c r="E13" s="9">
        <v>132.19999999999999</v>
      </c>
      <c r="F13" s="6">
        <v>54.79</v>
      </c>
      <c r="G13" s="9">
        <v>3.84</v>
      </c>
      <c r="H13" s="81">
        <v>43.23</v>
      </c>
      <c r="I13" s="6" t="s">
        <v>14</v>
      </c>
      <c r="J13" s="6">
        <v>434.67</v>
      </c>
      <c r="K13" s="7">
        <f t="shared" si="0"/>
        <v>18790.784100000001</v>
      </c>
    </row>
    <row r="14" spans="1:12" ht="15.75">
      <c r="A14" s="4">
        <v>11</v>
      </c>
      <c r="B14" s="5" t="s">
        <v>42</v>
      </c>
      <c r="C14" s="9">
        <v>4.3499999999999996</v>
      </c>
      <c r="D14" s="6">
        <v>13.14</v>
      </c>
      <c r="E14" s="9">
        <v>44.25</v>
      </c>
      <c r="F14" s="6">
        <v>53.09</v>
      </c>
      <c r="G14" s="9">
        <v>0.95</v>
      </c>
      <c r="H14" s="81">
        <v>41.89</v>
      </c>
      <c r="I14" s="6" t="s">
        <v>14</v>
      </c>
      <c r="J14" s="6">
        <v>752.51</v>
      </c>
      <c r="K14" s="7">
        <f t="shared" si="0"/>
        <v>31522.643899999999</v>
      </c>
    </row>
    <row r="15" spans="1:12" ht="15.75">
      <c r="A15" s="4">
        <v>12</v>
      </c>
      <c r="B15" s="5" t="s">
        <v>28</v>
      </c>
      <c r="C15" s="9">
        <v>9.06</v>
      </c>
      <c r="D15" s="6">
        <v>19.739999999999998</v>
      </c>
      <c r="E15" s="9">
        <v>318</v>
      </c>
      <c r="F15" s="6">
        <v>95.57</v>
      </c>
      <c r="G15" s="9">
        <v>7.93</v>
      </c>
      <c r="H15" s="81">
        <v>67.349999999999994</v>
      </c>
      <c r="I15" s="6" t="s">
        <v>14</v>
      </c>
      <c r="J15" s="6">
        <v>177.16</v>
      </c>
      <c r="K15" s="7">
        <f t="shared" si="0"/>
        <v>11931.725999999999</v>
      </c>
    </row>
    <row r="16" spans="1:12" ht="15.75" customHeight="1">
      <c r="A16" s="17"/>
      <c r="B16" s="260" t="s">
        <v>29</v>
      </c>
      <c r="C16" s="260"/>
      <c r="D16" s="260"/>
      <c r="E16" s="260"/>
      <c r="F16" s="260"/>
      <c r="G16" s="260"/>
      <c r="H16" s="260"/>
      <c r="I16" s="260"/>
      <c r="J16" s="260"/>
      <c r="K16" s="60">
        <f>SUM(K5:K15)</f>
        <v>449390.33240000001</v>
      </c>
    </row>
    <row r="17" spans="2:11" ht="15" customHeight="1">
      <c r="B17" s="256" t="s">
        <v>30</v>
      </c>
      <c r="C17" s="256"/>
      <c r="D17" s="256"/>
      <c r="E17" s="256"/>
      <c r="F17" s="256"/>
      <c r="G17" s="256"/>
      <c r="H17" s="256"/>
      <c r="I17" s="256"/>
      <c r="J17" s="256"/>
      <c r="K17" s="256"/>
    </row>
    <row r="18" spans="2:11">
      <c r="B18" s="256"/>
      <c r="C18" s="256"/>
      <c r="D18" s="256"/>
      <c r="E18" s="256"/>
      <c r="F18" s="256"/>
      <c r="G18" s="256"/>
      <c r="H18" s="256"/>
      <c r="I18" s="256"/>
      <c r="J18" s="256"/>
      <c r="K18" s="256"/>
    </row>
    <row r="19" spans="2:11">
      <c r="B19" s="256"/>
      <c r="C19" s="256"/>
      <c r="D19" s="256"/>
      <c r="E19" s="256"/>
      <c r="F19" s="256"/>
      <c r="G19" s="256"/>
      <c r="H19" s="256"/>
      <c r="I19" s="256"/>
      <c r="J19" s="256"/>
      <c r="K19" s="256"/>
    </row>
    <row r="20" spans="2:11">
      <c r="B20" s="256"/>
      <c r="C20" s="256"/>
      <c r="D20" s="256"/>
      <c r="E20" s="256"/>
      <c r="F20" s="256"/>
      <c r="G20" s="256"/>
      <c r="H20" s="256"/>
      <c r="I20" s="256"/>
      <c r="J20" s="256"/>
      <c r="K20" s="256"/>
    </row>
  </sheetData>
  <mergeCells count="5">
    <mergeCell ref="A1:K1"/>
    <mergeCell ref="A2:K2"/>
    <mergeCell ref="A3:K3"/>
    <mergeCell ref="B16:J16"/>
    <mergeCell ref="B17:K20"/>
  </mergeCells>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L20"/>
  <sheetViews>
    <sheetView topLeftCell="A13" workbookViewId="0">
      <selection activeCell="K16" sqref="K16"/>
    </sheetView>
  </sheetViews>
  <sheetFormatPr defaultRowHeight="15"/>
  <cols>
    <col min="1" max="1" width="8.7109375" customWidth="1"/>
    <col min="2" max="2" width="44.140625" customWidth="1"/>
    <col min="3" max="7" width="10.28515625" hidden="1" customWidth="1"/>
    <col min="8" max="8" width="10.28515625" style="83" customWidth="1"/>
    <col min="9" max="9" width="11.5703125" style="51" customWidth="1"/>
    <col min="10" max="10" width="11.5703125" style="58" customWidth="1"/>
    <col min="11" max="11" width="12.140625" style="51" customWidth="1"/>
  </cols>
  <sheetData>
    <row r="1" spans="1:12" ht="18.75">
      <c r="A1" s="282" t="s">
        <v>0</v>
      </c>
      <c r="B1" s="283"/>
      <c r="C1" s="283"/>
      <c r="D1" s="283"/>
      <c r="E1" s="283"/>
      <c r="F1" s="283"/>
      <c r="G1" s="283"/>
      <c r="H1" s="283"/>
      <c r="I1" s="283"/>
      <c r="J1" s="283"/>
      <c r="K1" s="283"/>
      <c r="L1" s="1"/>
    </row>
    <row r="2" spans="1:12" ht="18.75">
      <c r="A2" s="284" t="s">
        <v>1</v>
      </c>
      <c r="B2" s="285"/>
      <c r="C2" s="285"/>
      <c r="D2" s="285"/>
      <c r="E2" s="285"/>
      <c r="F2" s="285"/>
      <c r="G2" s="285"/>
      <c r="H2" s="285"/>
      <c r="I2" s="285"/>
      <c r="J2" s="285"/>
      <c r="K2" s="285"/>
      <c r="L2" s="1"/>
    </row>
    <row r="3" spans="1:12" ht="36" customHeight="1">
      <c r="A3" s="255" t="s">
        <v>170</v>
      </c>
      <c r="B3" s="255"/>
      <c r="C3" s="255"/>
      <c r="D3" s="255"/>
      <c r="E3" s="255"/>
      <c r="F3" s="255"/>
      <c r="G3" s="255"/>
      <c r="H3" s="255"/>
      <c r="I3" s="255"/>
      <c r="J3" s="255"/>
      <c r="K3" s="255"/>
      <c r="L3" s="2"/>
    </row>
    <row r="4" spans="1:12">
      <c r="A4" s="3" t="s">
        <v>3</v>
      </c>
      <c r="B4" s="3" t="s">
        <v>4</v>
      </c>
      <c r="C4" s="3">
        <v>3</v>
      </c>
      <c r="D4" s="3">
        <v>1</v>
      </c>
      <c r="E4" s="3">
        <v>2</v>
      </c>
      <c r="F4" s="3"/>
      <c r="G4" s="3"/>
      <c r="H4" s="80" t="s">
        <v>5</v>
      </c>
      <c r="I4" s="45" t="s">
        <v>6</v>
      </c>
      <c r="J4" s="45" t="s">
        <v>7</v>
      </c>
      <c r="K4" s="45" t="s">
        <v>8</v>
      </c>
    </row>
    <row r="5" spans="1:12" ht="21">
      <c r="A5" s="4">
        <v>1</v>
      </c>
      <c r="B5" s="37" t="s">
        <v>45</v>
      </c>
      <c r="C5" s="4">
        <v>1</v>
      </c>
      <c r="D5" s="4" t="s">
        <v>46</v>
      </c>
      <c r="E5" s="4">
        <v>243.53</v>
      </c>
      <c r="F5" s="38">
        <v>5</v>
      </c>
      <c r="G5" s="4">
        <v>5</v>
      </c>
      <c r="H5" s="81">
        <v>10</v>
      </c>
      <c r="I5" s="17" t="s">
        <v>46</v>
      </c>
      <c r="J5" s="17">
        <v>261.12</v>
      </c>
      <c r="K5" s="7">
        <f>J5*H5</f>
        <v>2611.1999999999998</v>
      </c>
    </row>
    <row r="6" spans="1:12" ht="114.75">
      <c r="A6" s="4" t="s">
        <v>164</v>
      </c>
      <c r="B6" s="5" t="s">
        <v>10</v>
      </c>
      <c r="C6" s="9">
        <v>80.72</v>
      </c>
      <c r="D6" s="9">
        <v>11.23</v>
      </c>
      <c r="E6" s="9">
        <v>20.8</v>
      </c>
      <c r="F6" s="4">
        <v>95.57</v>
      </c>
      <c r="G6" s="9">
        <v>7.93</v>
      </c>
      <c r="H6" s="81">
        <v>141.72999999999999</v>
      </c>
      <c r="I6" s="6" t="s">
        <v>11</v>
      </c>
      <c r="J6" s="6">
        <v>120.53</v>
      </c>
      <c r="K6" s="7">
        <f t="shared" ref="K6:K15" si="0">J6*H6</f>
        <v>17082.716899999999</v>
      </c>
    </row>
    <row r="7" spans="1:12" s="10" customFormat="1" ht="89.25">
      <c r="A7" s="24" t="s">
        <v>165</v>
      </c>
      <c r="B7" s="46" t="s">
        <v>13</v>
      </c>
      <c r="C7" s="9">
        <v>7.51</v>
      </c>
      <c r="D7" s="9">
        <v>1.21</v>
      </c>
      <c r="E7" s="9">
        <v>1.95</v>
      </c>
      <c r="F7" s="24">
        <v>31.86</v>
      </c>
      <c r="G7" s="9">
        <v>0.56999999999999995</v>
      </c>
      <c r="H7" s="81">
        <v>55.22</v>
      </c>
      <c r="I7" s="26" t="s">
        <v>36</v>
      </c>
      <c r="J7" s="26">
        <v>223.35</v>
      </c>
      <c r="K7" s="7">
        <f t="shared" si="0"/>
        <v>12333.386999999999</v>
      </c>
    </row>
    <row r="8" spans="1:12" ht="63.75">
      <c r="A8" s="4" t="s">
        <v>166</v>
      </c>
      <c r="B8" s="5" t="s">
        <v>16</v>
      </c>
      <c r="C8" s="9">
        <v>12.51</v>
      </c>
      <c r="D8" s="9">
        <v>2.0099999999999998</v>
      </c>
      <c r="E8" s="9">
        <v>3.25</v>
      </c>
      <c r="F8" s="4">
        <v>53.09</v>
      </c>
      <c r="G8" s="9">
        <v>0.95</v>
      </c>
      <c r="H8" s="81">
        <v>92.03</v>
      </c>
      <c r="I8" s="6" t="s">
        <v>14</v>
      </c>
      <c r="J8" s="6">
        <v>1149.1199999999999</v>
      </c>
      <c r="K8" s="7">
        <f t="shared" si="0"/>
        <v>105753.51359999999</v>
      </c>
    </row>
    <row r="9" spans="1:12" ht="65.25" customHeight="1">
      <c r="A9" s="4" t="s">
        <v>167</v>
      </c>
      <c r="B9" s="5" t="s">
        <v>18</v>
      </c>
      <c r="C9" s="9"/>
      <c r="D9" s="9"/>
      <c r="E9" s="9"/>
      <c r="F9" s="4">
        <v>63.71</v>
      </c>
      <c r="G9" s="9">
        <v>2.92</v>
      </c>
      <c r="H9" s="81">
        <v>92.03</v>
      </c>
      <c r="I9" s="6" t="s">
        <v>14</v>
      </c>
      <c r="J9" s="6">
        <v>5829</v>
      </c>
      <c r="K9" s="7">
        <f t="shared" si="0"/>
        <v>536442.87</v>
      </c>
    </row>
    <row r="10" spans="1:12" ht="18.75">
      <c r="A10" s="4">
        <v>11</v>
      </c>
      <c r="B10" s="16" t="s">
        <v>24</v>
      </c>
      <c r="C10" s="9"/>
      <c r="D10" s="6"/>
      <c r="E10" s="6"/>
      <c r="F10" s="52">
        <f t="shared" ref="F10" si="1">C10*A10</f>
        <v>0</v>
      </c>
      <c r="G10" s="6"/>
      <c r="H10" s="81"/>
      <c r="I10" s="82"/>
      <c r="J10" s="17">
        <f t="shared" ref="J10" si="2">E10*I10</f>
        <v>0</v>
      </c>
      <c r="K10" s="7">
        <f t="shared" si="0"/>
        <v>0</v>
      </c>
    </row>
    <row r="11" spans="1:12" ht="15.75">
      <c r="A11" s="4">
        <v>12</v>
      </c>
      <c r="B11" s="5" t="s">
        <v>168</v>
      </c>
      <c r="C11" s="9">
        <v>3.7</v>
      </c>
      <c r="D11" s="6">
        <v>5.18</v>
      </c>
      <c r="E11" s="9">
        <v>66.099999999999994</v>
      </c>
      <c r="F11" s="6">
        <v>27.4</v>
      </c>
      <c r="G11" s="9">
        <v>1.92</v>
      </c>
      <c r="H11" s="81">
        <v>39.57</v>
      </c>
      <c r="I11" s="6" t="s">
        <v>14</v>
      </c>
      <c r="J11" s="6">
        <v>813.82</v>
      </c>
      <c r="K11" s="7">
        <f t="shared" si="0"/>
        <v>32202.857400000001</v>
      </c>
    </row>
    <row r="12" spans="1:12" ht="15.75">
      <c r="A12" s="4">
        <v>13</v>
      </c>
      <c r="B12" s="5" t="s">
        <v>169</v>
      </c>
      <c r="C12" s="9">
        <v>0.56999999999999995</v>
      </c>
      <c r="D12" s="6">
        <v>7.82</v>
      </c>
      <c r="E12" s="9">
        <v>26.55</v>
      </c>
      <c r="F12" s="6">
        <v>31.86</v>
      </c>
      <c r="G12" s="9">
        <v>0.56999999999999995</v>
      </c>
      <c r="H12" s="81">
        <v>55.22</v>
      </c>
      <c r="I12" s="6" t="s">
        <v>14</v>
      </c>
      <c r="J12" s="6">
        <v>482.08</v>
      </c>
      <c r="K12" s="7">
        <f t="shared" si="0"/>
        <v>26620.457599999998</v>
      </c>
    </row>
    <row r="13" spans="1:12" ht="15.75">
      <c r="A13" s="4">
        <v>14</v>
      </c>
      <c r="B13" s="5" t="s">
        <v>129</v>
      </c>
      <c r="C13" s="9">
        <v>4.2</v>
      </c>
      <c r="D13" s="6">
        <v>10.35</v>
      </c>
      <c r="E13" s="9">
        <v>132.19999999999999</v>
      </c>
      <c r="F13" s="6">
        <v>54.79</v>
      </c>
      <c r="G13" s="9">
        <v>3.84</v>
      </c>
      <c r="H13" s="81">
        <v>79.150000000000006</v>
      </c>
      <c r="I13" s="6" t="s">
        <v>14</v>
      </c>
      <c r="J13" s="6">
        <v>434.67</v>
      </c>
      <c r="K13" s="7">
        <f t="shared" si="0"/>
        <v>34404.130500000007</v>
      </c>
    </row>
    <row r="14" spans="1:12" ht="15.75">
      <c r="A14" s="4">
        <v>15</v>
      </c>
      <c r="B14" s="5" t="s">
        <v>42</v>
      </c>
      <c r="C14" s="9">
        <v>4.3499999999999996</v>
      </c>
      <c r="D14" s="6">
        <v>13.14</v>
      </c>
      <c r="E14" s="9">
        <v>44.25</v>
      </c>
      <c r="F14" s="6">
        <v>53.09</v>
      </c>
      <c r="G14" s="9">
        <v>0.95</v>
      </c>
      <c r="H14" s="81">
        <v>92.03</v>
      </c>
      <c r="I14" s="6" t="s">
        <v>14</v>
      </c>
      <c r="J14" s="6">
        <v>752.51</v>
      </c>
      <c r="K14" s="7">
        <f t="shared" si="0"/>
        <v>69253.495299999995</v>
      </c>
    </row>
    <row r="15" spans="1:12" ht="15.75">
      <c r="A15" s="4">
        <v>16</v>
      </c>
      <c r="B15" s="5" t="s">
        <v>28</v>
      </c>
      <c r="C15" s="9">
        <v>9.06</v>
      </c>
      <c r="D15" s="6">
        <v>19.739999999999998</v>
      </c>
      <c r="E15" s="9">
        <v>318</v>
      </c>
      <c r="F15" s="6">
        <v>95.57</v>
      </c>
      <c r="G15" s="9">
        <v>7.93</v>
      </c>
      <c r="H15" s="81">
        <v>141.72999999999999</v>
      </c>
      <c r="I15" s="6" t="s">
        <v>14</v>
      </c>
      <c r="J15" s="6">
        <v>177.16</v>
      </c>
      <c r="K15" s="7">
        <f t="shared" si="0"/>
        <v>25108.886799999997</v>
      </c>
    </row>
    <row r="16" spans="1:12" ht="15.75" customHeight="1">
      <c r="A16" s="17"/>
      <c r="B16" s="260" t="s">
        <v>29</v>
      </c>
      <c r="C16" s="260"/>
      <c r="D16" s="260"/>
      <c r="E16" s="260"/>
      <c r="F16" s="260"/>
      <c r="G16" s="260"/>
      <c r="H16" s="260"/>
      <c r="I16" s="260"/>
      <c r="J16" s="260"/>
      <c r="K16" s="60">
        <f>SUM(K5:K15)</f>
        <v>861813.51509999984</v>
      </c>
    </row>
    <row r="17" spans="2:11" ht="15" customHeight="1">
      <c r="B17" s="256" t="s">
        <v>30</v>
      </c>
      <c r="C17" s="256"/>
      <c r="D17" s="256"/>
      <c r="E17" s="256"/>
      <c r="F17" s="256"/>
      <c r="G17" s="256"/>
      <c r="H17" s="256"/>
      <c r="I17" s="256"/>
      <c r="J17" s="256"/>
      <c r="K17" s="256"/>
    </row>
    <row r="18" spans="2:11">
      <c r="B18" s="256"/>
      <c r="C18" s="256"/>
      <c r="D18" s="256"/>
      <c r="E18" s="256"/>
      <c r="F18" s="256"/>
      <c r="G18" s="256"/>
      <c r="H18" s="256"/>
      <c r="I18" s="256"/>
      <c r="J18" s="256"/>
      <c r="K18" s="256"/>
    </row>
    <row r="19" spans="2:11">
      <c r="B19" s="256"/>
      <c r="C19" s="256"/>
      <c r="D19" s="256"/>
      <c r="E19" s="256"/>
      <c r="F19" s="256"/>
      <c r="G19" s="256"/>
      <c r="H19" s="256"/>
      <c r="I19" s="256"/>
      <c r="J19" s="256"/>
      <c r="K19" s="256"/>
    </row>
    <row r="20" spans="2:11">
      <c r="B20" s="256"/>
      <c r="C20" s="256"/>
      <c r="D20" s="256"/>
      <c r="E20" s="256"/>
      <c r="F20" s="256"/>
      <c r="G20" s="256"/>
      <c r="H20" s="256"/>
      <c r="I20" s="256"/>
      <c r="J20" s="256"/>
      <c r="K20" s="256"/>
    </row>
  </sheetData>
  <mergeCells count="5">
    <mergeCell ref="A1:K1"/>
    <mergeCell ref="A2:K2"/>
    <mergeCell ref="A3:K3"/>
    <mergeCell ref="B16:J16"/>
    <mergeCell ref="B17:K20"/>
  </mergeCells>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J20"/>
  <sheetViews>
    <sheetView topLeftCell="A13" workbookViewId="0">
      <selection activeCell="I15" sqref="I15"/>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36" customHeight="1">
      <c r="A3" s="255" t="s">
        <v>505</v>
      </c>
      <c r="B3" s="255"/>
      <c r="C3" s="255"/>
      <c r="D3" s="255"/>
      <c r="E3" s="255"/>
      <c r="F3" s="255"/>
      <c r="G3" s="255"/>
      <c r="H3" s="255"/>
      <c r="I3" s="255"/>
      <c r="J3" s="2"/>
    </row>
    <row r="4" spans="1:10">
      <c r="A4" s="3" t="s">
        <v>3</v>
      </c>
      <c r="B4" s="3" t="s">
        <v>4</v>
      </c>
      <c r="C4" s="3">
        <v>3</v>
      </c>
      <c r="D4" s="3">
        <v>1</v>
      </c>
      <c r="E4" s="3">
        <v>2</v>
      </c>
      <c r="F4" s="3" t="s">
        <v>5</v>
      </c>
      <c r="G4" s="3" t="s">
        <v>6</v>
      </c>
      <c r="H4" s="3" t="s">
        <v>7</v>
      </c>
      <c r="I4" s="3" t="s">
        <v>8</v>
      </c>
    </row>
    <row r="5" spans="1:10" ht="114.75">
      <c r="A5" s="4" t="s">
        <v>9</v>
      </c>
      <c r="B5" s="5" t="s">
        <v>10</v>
      </c>
      <c r="C5" s="9">
        <v>80.72</v>
      </c>
      <c r="D5" s="9">
        <v>11.23</v>
      </c>
      <c r="E5" s="9">
        <v>20.8</v>
      </c>
      <c r="F5" s="4">
        <v>85.39</v>
      </c>
      <c r="G5" s="6" t="s">
        <v>11</v>
      </c>
      <c r="H5" s="6">
        <v>120.53</v>
      </c>
      <c r="I5" s="7">
        <f t="shared" ref="I5:I14" si="0">H5*F5</f>
        <v>10292.056700000001</v>
      </c>
    </row>
    <row r="6" spans="1:10" s="10" customFormat="1" ht="89.25">
      <c r="A6" s="24" t="s">
        <v>12</v>
      </c>
      <c r="B6" s="46" t="s">
        <v>13</v>
      </c>
      <c r="C6" s="9">
        <v>7.51</v>
      </c>
      <c r="D6" s="9">
        <v>1.21</v>
      </c>
      <c r="E6" s="9">
        <v>1.95</v>
      </c>
      <c r="F6" s="24">
        <v>31.86</v>
      </c>
      <c r="G6" s="26" t="s">
        <v>36</v>
      </c>
      <c r="H6" s="26">
        <v>223.35</v>
      </c>
      <c r="I6" s="7">
        <f t="shared" si="0"/>
        <v>7115.9309999999996</v>
      </c>
    </row>
    <row r="7" spans="1:10" ht="63.75">
      <c r="A7" s="4" t="s">
        <v>15</v>
      </c>
      <c r="B7" s="5" t="s">
        <v>16</v>
      </c>
      <c r="C7" s="9">
        <v>12.51</v>
      </c>
      <c r="D7" s="9">
        <v>2.0099999999999998</v>
      </c>
      <c r="E7" s="9">
        <v>3.25</v>
      </c>
      <c r="F7" s="4">
        <v>53.1</v>
      </c>
      <c r="G7" s="6" t="s">
        <v>14</v>
      </c>
      <c r="H7" s="6">
        <v>1149.1199999999999</v>
      </c>
      <c r="I7" s="7">
        <f t="shared" si="0"/>
        <v>61018.271999999997</v>
      </c>
    </row>
    <row r="8" spans="1:10" ht="102.75" thickBot="1">
      <c r="A8" s="4" t="s">
        <v>68</v>
      </c>
      <c r="B8" s="12" t="s">
        <v>18</v>
      </c>
      <c r="C8" s="86">
        <v>105.08</v>
      </c>
      <c r="D8" s="33" t="s">
        <v>36</v>
      </c>
      <c r="E8" s="33">
        <v>5829</v>
      </c>
      <c r="F8" s="87">
        <v>63.72</v>
      </c>
      <c r="G8" s="6" t="s">
        <v>14</v>
      </c>
      <c r="H8" s="6">
        <v>5829</v>
      </c>
      <c r="I8" s="7">
        <f t="shared" si="0"/>
        <v>371423.88</v>
      </c>
    </row>
    <row r="9" spans="1:10" ht="18.75">
      <c r="A9" s="4">
        <v>5</v>
      </c>
      <c r="B9" s="16" t="s">
        <v>24</v>
      </c>
      <c r="C9" s="9"/>
      <c r="D9" s="9"/>
      <c r="E9" s="9"/>
      <c r="F9" s="4"/>
      <c r="G9" s="6"/>
      <c r="H9" s="6"/>
      <c r="I9" s="7">
        <f t="shared" si="0"/>
        <v>0</v>
      </c>
    </row>
    <row r="10" spans="1:10" ht="15.75">
      <c r="A10" s="4">
        <v>6</v>
      </c>
      <c r="B10" s="5" t="s">
        <v>28</v>
      </c>
      <c r="C10" s="9">
        <v>80.72</v>
      </c>
      <c r="D10" s="9">
        <v>14.81</v>
      </c>
      <c r="E10" s="9">
        <v>20.8</v>
      </c>
      <c r="F10" s="4">
        <v>85.39</v>
      </c>
      <c r="G10" s="6" t="s">
        <v>14</v>
      </c>
      <c r="H10" s="6">
        <v>177.16</v>
      </c>
      <c r="I10" s="7">
        <f t="shared" si="0"/>
        <v>15127.6924</v>
      </c>
    </row>
    <row r="11" spans="1:10" ht="15.75">
      <c r="A11" s="4">
        <v>7</v>
      </c>
      <c r="B11" s="5" t="s">
        <v>25</v>
      </c>
      <c r="C11" s="9">
        <v>7.51</v>
      </c>
      <c r="D11" s="9">
        <v>1.21</v>
      </c>
      <c r="E11" s="9">
        <v>1.95</v>
      </c>
      <c r="F11" s="4">
        <v>27.4</v>
      </c>
      <c r="G11" s="6" t="s">
        <v>14</v>
      </c>
      <c r="H11" s="6">
        <v>813.32</v>
      </c>
      <c r="I11" s="7">
        <f t="shared" si="0"/>
        <v>22284.968000000001</v>
      </c>
    </row>
    <row r="12" spans="1:10" ht="15.75">
      <c r="A12" s="4">
        <v>8</v>
      </c>
      <c r="B12" s="5" t="s">
        <v>151</v>
      </c>
      <c r="C12" s="9">
        <v>7.51</v>
      </c>
      <c r="D12" s="9">
        <v>1.21</v>
      </c>
      <c r="E12" s="9">
        <v>1.95</v>
      </c>
      <c r="F12" s="4">
        <v>31.86</v>
      </c>
      <c r="G12" s="6" t="s">
        <v>14</v>
      </c>
      <c r="H12" s="6">
        <v>482.08</v>
      </c>
      <c r="I12" s="7">
        <f t="shared" si="0"/>
        <v>15359.068799999999</v>
      </c>
    </row>
    <row r="13" spans="1:10" ht="18.75" customHeight="1">
      <c r="A13" s="4">
        <v>9</v>
      </c>
      <c r="B13" s="5" t="s">
        <v>26</v>
      </c>
      <c r="C13" s="9">
        <v>12.36</v>
      </c>
      <c r="D13" s="9">
        <v>9.26</v>
      </c>
      <c r="E13" s="9">
        <v>4.74</v>
      </c>
      <c r="F13" s="4">
        <v>54.8</v>
      </c>
      <c r="G13" s="6" t="s">
        <v>14</v>
      </c>
      <c r="H13" s="6">
        <v>434.67</v>
      </c>
      <c r="I13" s="7">
        <f t="shared" si="0"/>
        <v>23819.916000000001</v>
      </c>
    </row>
    <row r="14" spans="1:10" ht="22.5" customHeight="1">
      <c r="A14" s="4">
        <v>10</v>
      </c>
      <c r="B14" s="5" t="s">
        <v>27</v>
      </c>
      <c r="C14" s="9"/>
      <c r="D14" s="9"/>
      <c r="E14" s="9"/>
      <c r="F14" s="4">
        <v>53.1</v>
      </c>
      <c r="G14" s="6" t="s">
        <v>14</v>
      </c>
      <c r="H14" s="6">
        <v>752.51</v>
      </c>
      <c r="I14" s="7">
        <f t="shared" si="0"/>
        <v>39958.281000000003</v>
      </c>
    </row>
    <row r="15" spans="1:10">
      <c r="A15" s="17"/>
      <c r="B15" s="257" t="s">
        <v>74</v>
      </c>
      <c r="C15" s="258"/>
      <c r="D15" s="258"/>
      <c r="E15" s="258"/>
      <c r="F15" s="258"/>
      <c r="G15" s="258"/>
      <c r="H15" s="259"/>
      <c r="I15" s="18">
        <f>SUM(I5:I14)</f>
        <v>566400.06589999993</v>
      </c>
    </row>
    <row r="16" spans="1:10">
      <c r="A16" s="19"/>
      <c r="B16" s="20"/>
      <c r="C16" s="20"/>
      <c r="D16" s="20"/>
      <c r="E16" s="20"/>
      <c r="F16" s="20"/>
      <c r="G16" s="20"/>
      <c r="H16" s="20"/>
      <c r="I16" s="21"/>
    </row>
    <row r="17" spans="2:9" ht="15" customHeight="1">
      <c r="B17" s="256" t="s">
        <v>30</v>
      </c>
      <c r="C17" s="256"/>
      <c r="D17" s="256"/>
      <c r="E17" s="256"/>
      <c r="F17" s="256"/>
      <c r="G17" s="256"/>
      <c r="H17" s="256"/>
      <c r="I17" s="256"/>
    </row>
    <row r="18" spans="2:9">
      <c r="B18" s="256"/>
      <c r="C18" s="256"/>
      <c r="D18" s="256"/>
      <c r="E18" s="256"/>
      <c r="F18" s="256"/>
      <c r="G18" s="256"/>
      <c r="H18" s="256"/>
      <c r="I18" s="256"/>
    </row>
    <row r="19" spans="2:9">
      <c r="B19" s="256"/>
      <c r="C19" s="256"/>
      <c r="D19" s="256"/>
      <c r="E19" s="256"/>
      <c r="F19" s="256"/>
      <c r="G19" s="256"/>
      <c r="H19" s="256"/>
      <c r="I19" s="256"/>
    </row>
    <row r="20" spans="2:9">
      <c r="B20" s="256"/>
      <c r="C20" s="256"/>
      <c r="D20" s="256"/>
      <c r="E20" s="256"/>
      <c r="F20" s="256"/>
      <c r="G20" s="256"/>
      <c r="H20" s="256"/>
      <c r="I20" s="256"/>
    </row>
  </sheetData>
  <mergeCells count="5">
    <mergeCell ref="A1:I1"/>
    <mergeCell ref="A2:I2"/>
    <mergeCell ref="A3:I3"/>
    <mergeCell ref="B15:H15"/>
    <mergeCell ref="B17:I20"/>
  </mergeCells>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J20"/>
  <sheetViews>
    <sheetView tabSelected="1" topLeftCell="A10" workbookViewId="0">
      <selection activeCell="I16" sqref="I1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36" customHeight="1">
      <c r="A3" s="255" t="s">
        <v>179</v>
      </c>
      <c r="B3" s="255"/>
      <c r="C3" s="255"/>
      <c r="D3" s="255"/>
      <c r="E3" s="255"/>
      <c r="F3" s="255"/>
      <c r="G3" s="255"/>
      <c r="H3" s="255"/>
      <c r="I3" s="255"/>
      <c r="J3" s="2"/>
    </row>
    <row r="4" spans="1:10">
      <c r="A4" s="3" t="s">
        <v>3</v>
      </c>
      <c r="B4" s="3" t="s">
        <v>4</v>
      </c>
      <c r="C4" s="3">
        <v>3</v>
      </c>
      <c r="D4" s="3">
        <v>1</v>
      </c>
      <c r="E4" s="3">
        <v>2</v>
      </c>
      <c r="F4" s="3" t="s">
        <v>5</v>
      </c>
      <c r="G4" s="3" t="s">
        <v>6</v>
      </c>
      <c r="H4" s="3" t="s">
        <v>7</v>
      </c>
      <c r="I4" s="3" t="s">
        <v>8</v>
      </c>
    </row>
    <row r="5" spans="1:10" ht="114.75">
      <c r="A5" s="4" t="s">
        <v>9</v>
      </c>
      <c r="B5" s="5" t="s">
        <v>10</v>
      </c>
      <c r="C5" s="9">
        <v>80.72</v>
      </c>
      <c r="D5" s="9">
        <v>11.23</v>
      </c>
      <c r="E5" s="9">
        <v>20.8</v>
      </c>
      <c r="F5" s="4">
        <v>113.85</v>
      </c>
      <c r="G5" s="6" t="s">
        <v>11</v>
      </c>
      <c r="H5" s="6">
        <v>120.53</v>
      </c>
      <c r="I5" s="7">
        <f t="shared" ref="I5:I14" si="0">H5*F5</f>
        <v>13722.3405</v>
      </c>
    </row>
    <row r="6" spans="1:10" s="10" customFormat="1" ht="89.25">
      <c r="A6" s="24" t="s">
        <v>12</v>
      </c>
      <c r="B6" s="46" t="s">
        <v>13</v>
      </c>
      <c r="C6" s="9">
        <v>7.51</v>
      </c>
      <c r="D6" s="9">
        <v>1.21</v>
      </c>
      <c r="E6" s="9">
        <v>1.95</v>
      </c>
      <c r="F6" s="24">
        <v>42.49</v>
      </c>
      <c r="G6" s="26" t="s">
        <v>36</v>
      </c>
      <c r="H6" s="26">
        <v>223.35</v>
      </c>
      <c r="I6" s="7">
        <f t="shared" si="0"/>
        <v>9490.1414999999997</v>
      </c>
    </row>
    <row r="7" spans="1:10" ht="63.75">
      <c r="A7" s="4" t="s">
        <v>15</v>
      </c>
      <c r="B7" s="5" t="s">
        <v>16</v>
      </c>
      <c r="C7" s="9">
        <v>12.51</v>
      </c>
      <c r="D7" s="9">
        <v>2.0099999999999998</v>
      </c>
      <c r="E7" s="9">
        <v>3.25</v>
      </c>
      <c r="F7" s="4">
        <v>70.8</v>
      </c>
      <c r="G7" s="6" t="s">
        <v>14</v>
      </c>
      <c r="H7" s="6">
        <v>1149.1199999999999</v>
      </c>
      <c r="I7" s="7">
        <f t="shared" si="0"/>
        <v>81357.695999999996</v>
      </c>
    </row>
    <row r="8" spans="1:10" ht="102.75" thickBot="1">
      <c r="A8" s="4" t="s">
        <v>68</v>
      </c>
      <c r="B8" s="12" t="s">
        <v>18</v>
      </c>
      <c r="C8" s="86">
        <v>105.08</v>
      </c>
      <c r="D8" s="33" t="s">
        <v>36</v>
      </c>
      <c r="E8" s="33">
        <v>5829</v>
      </c>
      <c r="F8" s="87">
        <v>84.96</v>
      </c>
      <c r="G8" s="6" t="s">
        <v>14</v>
      </c>
      <c r="H8" s="6">
        <v>5829</v>
      </c>
      <c r="I8" s="7">
        <f t="shared" si="0"/>
        <v>495231.83999999997</v>
      </c>
    </row>
    <row r="9" spans="1:10" ht="18.75">
      <c r="A9" s="4">
        <v>5</v>
      </c>
      <c r="B9" s="16" t="s">
        <v>24</v>
      </c>
      <c r="C9" s="9"/>
      <c r="D9" s="9"/>
      <c r="E9" s="9"/>
      <c r="F9" s="4"/>
      <c r="G9" s="6"/>
      <c r="H9" s="6"/>
      <c r="I9" s="7">
        <f t="shared" si="0"/>
        <v>0</v>
      </c>
    </row>
    <row r="10" spans="1:10" ht="15.75">
      <c r="A10" s="4">
        <v>6</v>
      </c>
      <c r="B10" s="5" t="s">
        <v>28</v>
      </c>
      <c r="C10" s="9">
        <v>80.72</v>
      </c>
      <c r="D10" s="9">
        <v>14.81</v>
      </c>
      <c r="E10" s="9">
        <v>20.8</v>
      </c>
      <c r="F10" s="4">
        <v>113.85</v>
      </c>
      <c r="G10" s="6" t="s">
        <v>14</v>
      </c>
      <c r="H10" s="6">
        <v>177.16</v>
      </c>
      <c r="I10" s="7">
        <f t="shared" si="0"/>
        <v>20169.665999999997</v>
      </c>
    </row>
    <row r="11" spans="1:10" ht="15.75">
      <c r="A11" s="4">
        <v>7</v>
      </c>
      <c r="B11" s="5" t="s">
        <v>25</v>
      </c>
      <c r="C11" s="9">
        <v>7.51</v>
      </c>
      <c r="D11" s="9">
        <v>1.21</v>
      </c>
      <c r="E11" s="9">
        <v>1.95</v>
      </c>
      <c r="F11" s="4">
        <v>36.53</v>
      </c>
      <c r="G11" s="6" t="s">
        <v>14</v>
      </c>
      <c r="H11" s="6">
        <v>813.32</v>
      </c>
      <c r="I11" s="7">
        <f t="shared" si="0"/>
        <v>29710.579600000001</v>
      </c>
    </row>
    <row r="12" spans="1:10" ht="15.75">
      <c r="A12" s="4">
        <v>8</v>
      </c>
      <c r="B12" s="5" t="s">
        <v>151</v>
      </c>
      <c r="C12" s="9">
        <v>7.51</v>
      </c>
      <c r="D12" s="9">
        <v>1.21</v>
      </c>
      <c r="E12" s="9">
        <v>1.95</v>
      </c>
      <c r="F12" s="4">
        <v>42.48</v>
      </c>
      <c r="G12" s="6" t="s">
        <v>14</v>
      </c>
      <c r="H12" s="6">
        <v>482.08</v>
      </c>
      <c r="I12" s="7">
        <f t="shared" si="0"/>
        <v>20478.758399999999</v>
      </c>
    </row>
    <row r="13" spans="1:10" ht="18.75" customHeight="1">
      <c r="A13" s="4">
        <v>9</v>
      </c>
      <c r="B13" s="5" t="s">
        <v>26</v>
      </c>
      <c r="C13" s="9">
        <v>12.36</v>
      </c>
      <c r="D13" s="9">
        <v>9.26</v>
      </c>
      <c r="E13" s="9">
        <v>4.74</v>
      </c>
      <c r="F13" s="4">
        <v>73.069999999999993</v>
      </c>
      <c r="G13" s="6" t="s">
        <v>14</v>
      </c>
      <c r="H13" s="6">
        <v>434.67</v>
      </c>
      <c r="I13" s="7">
        <f t="shared" si="0"/>
        <v>31761.336899999998</v>
      </c>
    </row>
    <row r="14" spans="1:10" ht="22.5" customHeight="1">
      <c r="A14" s="4">
        <v>10</v>
      </c>
      <c r="B14" s="5" t="s">
        <v>27</v>
      </c>
      <c r="C14" s="9"/>
      <c r="D14" s="9"/>
      <c r="E14" s="9"/>
      <c r="F14" s="4">
        <v>70.8</v>
      </c>
      <c r="G14" s="6" t="s">
        <v>14</v>
      </c>
      <c r="H14" s="6">
        <v>752.51</v>
      </c>
      <c r="I14" s="7">
        <f t="shared" si="0"/>
        <v>53277.707999999999</v>
      </c>
    </row>
    <row r="15" spans="1:10">
      <c r="A15" s="17"/>
      <c r="B15" s="257" t="s">
        <v>74</v>
      </c>
      <c r="C15" s="258"/>
      <c r="D15" s="258"/>
      <c r="E15" s="258"/>
      <c r="F15" s="258"/>
      <c r="G15" s="258"/>
      <c r="H15" s="259"/>
      <c r="I15" s="18">
        <f>SUM(I5:I14)</f>
        <v>755200.06689999998</v>
      </c>
    </row>
    <row r="16" spans="1:10">
      <c r="A16" s="19"/>
      <c r="B16" s="20"/>
      <c r="C16" s="20"/>
      <c r="D16" s="20"/>
      <c r="E16" s="20"/>
      <c r="F16" s="20"/>
      <c r="G16" s="20"/>
      <c r="H16" s="20"/>
      <c r="I16" s="21"/>
    </row>
    <row r="17" spans="2:9" ht="15" customHeight="1">
      <c r="B17" s="256" t="s">
        <v>30</v>
      </c>
      <c r="C17" s="256"/>
      <c r="D17" s="256"/>
      <c r="E17" s="256"/>
      <c r="F17" s="256"/>
      <c r="G17" s="256"/>
      <c r="H17" s="256"/>
      <c r="I17" s="256"/>
    </row>
    <row r="18" spans="2:9">
      <c r="B18" s="256"/>
      <c r="C18" s="256"/>
      <c r="D18" s="256"/>
      <c r="E18" s="256"/>
      <c r="F18" s="256"/>
      <c r="G18" s="256"/>
      <c r="H18" s="256"/>
      <c r="I18" s="256"/>
    </row>
    <row r="19" spans="2:9">
      <c r="B19" s="256"/>
      <c r="C19" s="256"/>
      <c r="D19" s="256"/>
      <c r="E19" s="256"/>
      <c r="F19" s="256"/>
      <c r="G19" s="256"/>
      <c r="H19" s="256"/>
      <c r="I19" s="256"/>
    </row>
    <row r="20" spans="2:9">
      <c r="B20" s="256"/>
      <c r="C20" s="256"/>
      <c r="D20" s="256"/>
      <c r="E20" s="256"/>
      <c r="F20" s="256"/>
      <c r="G20" s="256"/>
      <c r="H20" s="256"/>
      <c r="I20" s="256"/>
    </row>
  </sheetData>
  <mergeCells count="5">
    <mergeCell ref="A1:I1"/>
    <mergeCell ref="A2:I2"/>
    <mergeCell ref="A3:I3"/>
    <mergeCell ref="B15:H15"/>
    <mergeCell ref="B17:I20"/>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22"/>
  <sheetViews>
    <sheetView topLeftCell="A13" workbookViewId="0">
      <selection activeCell="F16" sqref="F16"/>
    </sheetView>
  </sheetViews>
  <sheetFormatPr defaultRowHeight="15"/>
  <cols>
    <col min="1" max="1" width="7.7109375" customWidth="1"/>
    <col min="2" max="2" width="41.7109375" customWidth="1"/>
    <col min="3" max="3" width="9.85546875" customWidth="1"/>
    <col min="4" max="4" width="11.28515625" customWidth="1"/>
    <col min="5" max="5" width="9.7109375" customWidth="1"/>
    <col min="6" max="6" width="14.85546875" customWidth="1"/>
  </cols>
  <sheetData>
    <row r="1" spans="1:9" ht="21">
      <c r="A1" s="261" t="s">
        <v>0</v>
      </c>
      <c r="B1" s="261"/>
      <c r="C1" s="261"/>
      <c r="D1" s="261"/>
      <c r="E1" s="261"/>
      <c r="F1" s="261"/>
      <c r="G1" s="43"/>
      <c r="H1" s="43"/>
      <c r="I1" s="43"/>
    </row>
    <row r="2" spans="1:9" ht="18.75">
      <c r="A2" s="261" t="s">
        <v>1</v>
      </c>
      <c r="B2" s="261"/>
      <c r="C2" s="261"/>
      <c r="D2" s="261"/>
      <c r="E2" s="261"/>
      <c r="F2" s="261"/>
      <c r="G2" s="1"/>
      <c r="H2" s="1"/>
      <c r="I2" s="1"/>
    </row>
    <row r="3" spans="1:9" ht="31.5" customHeight="1">
      <c r="A3" s="255" t="s">
        <v>174</v>
      </c>
      <c r="B3" s="262"/>
      <c r="C3" s="262"/>
      <c r="D3" s="262"/>
      <c r="E3" s="262"/>
      <c r="F3" s="262"/>
      <c r="G3" s="44"/>
      <c r="H3" s="44"/>
    </row>
    <row r="4" spans="1:9">
      <c r="A4" s="3" t="s">
        <v>3</v>
      </c>
      <c r="B4" s="3" t="s">
        <v>4</v>
      </c>
      <c r="C4" s="45" t="s">
        <v>5</v>
      </c>
      <c r="D4" s="45" t="s">
        <v>65</v>
      </c>
      <c r="E4" s="45" t="s">
        <v>66</v>
      </c>
      <c r="F4" s="45" t="s">
        <v>67</v>
      </c>
    </row>
    <row r="5" spans="1:9" ht="114.75">
      <c r="A5" s="4" t="s">
        <v>86</v>
      </c>
      <c r="B5" s="5" t="s">
        <v>10</v>
      </c>
      <c r="C5" s="6">
        <v>62.25</v>
      </c>
      <c r="D5" s="6" t="s">
        <v>14</v>
      </c>
      <c r="E5" s="6">
        <v>120.53</v>
      </c>
      <c r="F5" s="9">
        <f>E5*C5</f>
        <v>7502.9925000000003</v>
      </c>
    </row>
    <row r="6" spans="1:9" ht="89.25">
      <c r="A6" s="4" t="s">
        <v>87</v>
      </c>
      <c r="B6" s="8" t="s">
        <v>13</v>
      </c>
      <c r="C6" s="9">
        <v>31.12</v>
      </c>
      <c r="D6" s="6" t="s">
        <v>14</v>
      </c>
      <c r="E6" s="6">
        <v>223.35</v>
      </c>
      <c r="F6" s="9">
        <f t="shared" ref="F6:F15" si="0">E6*C6</f>
        <v>6950.652</v>
      </c>
    </row>
    <row r="7" spans="1:9" ht="63.75">
      <c r="A7" s="4" t="s">
        <v>89</v>
      </c>
      <c r="B7" s="5" t="s">
        <v>16</v>
      </c>
      <c r="C7" s="6">
        <v>51.92</v>
      </c>
      <c r="D7" s="6" t="s">
        <v>14</v>
      </c>
      <c r="E7" s="6">
        <v>1149.1199999999999</v>
      </c>
      <c r="F7" s="9">
        <f t="shared" si="0"/>
        <v>59662.310399999995</v>
      </c>
    </row>
    <row r="8" spans="1:9" ht="114" customHeight="1">
      <c r="A8" s="4" t="s">
        <v>17</v>
      </c>
      <c r="B8" s="5" t="s">
        <v>18</v>
      </c>
      <c r="C8" s="6">
        <v>62.25</v>
      </c>
      <c r="D8" s="6" t="s">
        <v>14</v>
      </c>
      <c r="E8" s="6">
        <v>5829</v>
      </c>
      <c r="F8" s="9">
        <f t="shared" si="0"/>
        <v>362855.25</v>
      </c>
    </row>
    <row r="9" spans="1:9" ht="52.5" thickBot="1">
      <c r="A9" s="4" t="s">
        <v>153</v>
      </c>
      <c r="B9" s="69" t="s">
        <v>133</v>
      </c>
      <c r="C9" s="30">
        <v>10.93</v>
      </c>
      <c r="D9" s="30" t="s">
        <v>11</v>
      </c>
      <c r="E9" s="30">
        <v>92.84</v>
      </c>
      <c r="F9" s="9">
        <f t="shared" si="0"/>
        <v>1014.7412</v>
      </c>
    </row>
    <row r="10" spans="1:9">
      <c r="A10" s="4">
        <v>7</v>
      </c>
      <c r="B10" s="47" t="s">
        <v>69</v>
      </c>
      <c r="C10" s="6"/>
      <c r="D10" s="6"/>
      <c r="E10" s="6"/>
      <c r="F10" s="9">
        <f t="shared" si="0"/>
        <v>0</v>
      </c>
    </row>
    <row r="11" spans="1:9" ht="15.75">
      <c r="A11" s="4" t="s">
        <v>154</v>
      </c>
      <c r="B11" s="5" t="s">
        <v>175</v>
      </c>
      <c r="C11" s="6">
        <v>26.77</v>
      </c>
      <c r="D11" s="6" t="s">
        <v>14</v>
      </c>
      <c r="E11" s="6">
        <v>907.31</v>
      </c>
      <c r="F11" s="9">
        <f t="shared" si="0"/>
        <v>24288.688699999999</v>
      </c>
    </row>
    <row r="12" spans="1:9" ht="15.75">
      <c r="A12" s="4" t="s">
        <v>155</v>
      </c>
      <c r="B12" s="5" t="s">
        <v>176</v>
      </c>
      <c r="C12" s="6">
        <v>31.12</v>
      </c>
      <c r="D12" s="6" t="s">
        <v>14</v>
      </c>
      <c r="E12" s="6">
        <v>403.07</v>
      </c>
      <c r="F12" s="9">
        <f t="shared" si="0"/>
        <v>12543.538399999999</v>
      </c>
    </row>
    <row r="13" spans="1:9" ht="17.25" customHeight="1">
      <c r="A13" s="4" t="s">
        <v>156</v>
      </c>
      <c r="B13" s="5" t="s">
        <v>177</v>
      </c>
      <c r="C13" s="6">
        <v>53.54</v>
      </c>
      <c r="D13" s="6" t="s">
        <v>14</v>
      </c>
      <c r="E13" s="6">
        <v>541.66999999999996</v>
      </c>
      <c r="F13" s="9">
        <f t="shared" si="0"/>
        <v>29001.011799999997</v>
      </c>
    </row>
    <row r="14" spans="1:9" ht="15.75">
      <c r="A14" s="4" t="s">
        <v>157</v>
      </c>
      <c r="B14" s="5" t="s">
        <v>178</v>
      </c>
      <c r="C14" s="6">
        <v>51.92</v>
      </c>
      <c r="D14" s="6" t="s">
        <v>14</v>
      </c>
      <c r="E14" s="6">
        <v>863.23</v>
      </c>
      <c r="F14" s="9">
        <f t="shared" si="0"/>
        <v>44818.901600000005</v>
      </c>
    </row>
    <row r="15" spans="1:9" ht="17.25" customHeight="1">
      <c r="A15" s="4" t="s">
        <v>158</v>
      </c>
      <c r="B15" s="5" t="s">
        <v>28</v>
      </c>
      <c r="C15" s="6">
        <v>51.32</v>
      </c>
      <c r="D15" s="6" t="s">
        <v>14</v>
      </c>
      <c r="E15" s="6">
        <v>177.16</v>
      </c>
      <c r="F15" s="9">
        <f t="shared" si="0"/>
        <v>9091.8511999999992</v>
      </c>
    </row>
    <row r="16" spans="1:9" s="19" customFormat="1" ht="15" customHeight="1">
      <c r="A16" s="48"/>
      <c r="B16" s="49"/>
      <c r="C16" s="263" t="s">
        <v>74</v>
      </c>
      <c r="D16" s="263"/>
      <c r="E16" s="263"/>
      <c r="F16" s="50">
        <f>SUM(F5:F15)</f>
        <v>557729.93780000007</v>
      </c>
    </row>
    <row r="17" spans="1:6" s="19" customFormat="1" ht="23.25" customHeight="1">
      <c r="A17" s="71"/>
      <c r="B17" s="72"/>
      <c r="C17" s="73"/>
      <c r="D17" s="73"/>
      <c r="E17" s="73"/>
      <c r="F17" s="74"/>
    </row>
    <row r="18" spans="1:6" ht="62.25" customHeight="1">
      <c r="B18" s="256" t="s">
        <v>136</v>
      </c>
      <c r="C18" s="256"/>
      <c r="D18" s="256"/>
      <c r="E18" s="256"/>
      <c r="F18" s="256"/>
    </row>
    <row r="19" spans="1:6">
      <c r="E19" s="51"/>
    </row>
    <row r="22" spans="1:6" ht="15.75" customHeight="1"/>
  </sheetData>
  <mergeCells count="5">
    <mergeCell ref="A1:F1"/>
    <mergeCell ref="A2:F2"/>
    <mergeCell ref="A3:F3"/>
    <mergeCell ref="C16:E16"/>
    <mergeCell ref="B18:F18"/>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23"/>
  <sheetViews>
    <sheetView topLeftCell="A10" workbookViewId="0">
      <selection activeCell="F16" sqref="F16"/>
    </sheetView>
  </sheetViews>
  <sheetFormatPr defaultRowHeight="15"/>
  <cols>
    <col min="1" max="1" width="7.7109375" customWidth="1"/>
    <col min="2" max="2" width="41.7109375" customWidth="1"/>
    <col min="3" max="3" width="9.85546875" customWidth="1"/>
    <col min="4" max="4" width="11.28515625" customWidth="1"/>
    <col min="5" max="5" width="9.7109375" customWidth="1"/>
    <col min="6" max="6" width="14.85546875" customWidth="1"/>
  </cols>
  <sheetData>
    <row r="1" spans="1:9" ht="21">
      <c r="A1" s="261" t="s">
        <v>0</v>
      </c>
      <c r="B1" s="261"/>
      <c r="C1" s="261"/>
      <c r="D1" s="261"/>
      <c r="E1" s="261"/>
      <c r="F1" s="261"/>
      <c r="G1" s="43"/>
      <c r="H1" s="43"/>
      <c r="I1" s="43"/>
    </row>
    <row r="2" spans="1:9" ht="18.75">
      <c r="A2" s="261" t="s">
        <v>1</v>
      </c>
      <c r="B2" s="261"/>
      <c r="C2" s="261"/>
      <c r="D2" s="261"/>
      <c r="E2" s="261"/>
      <c r="F2" s="261"/>
      <c r="G2" s="1"/>
      <c r="H2" s="1"/>
      <c r="I2" s="1"/>
    </row>
    <row r="3" spans="1:9" ht="31.5" customHeight="1">
      <c r="A3" s="255" t="s">
        <v>162</v>
      </c>
      <c r="B3" s="262"/>
      <c r="C3" s="262"/>
      <c r="D3" s="262"/>
      <c r="E3" s="262"/>
      <c r="F3" s="262"/>
      <c r="G3" s="44"/>
      <c r="H3" s="44"/>
    </row>
    <row r="4" spans="1:9">
      <c r="A4" s="3" t="s">
        <v>3</v>
      </c>
      <c r="B4" s="3" t="s">
        <v>4</v>
      </c>
      <c r="C4" s="45" t="s">
        <v>5</v>
      </c>
      <c r="D4" s="45" t="s">
        <v>65</v>
      </c>
      <c r="E4" s="45" t="s">
        <v>66</v>
      </c>
      <c r="F4" s="45" t="s">
        <v>67</v>
      </c>
    </row>
    <row r="5" spans="1:9" ht="114.75">
      <c r="A5" s="4" t="s">
        <v>86</v>
      </c>
      <c r="B5" s="5" t="s">
        <v>10</v>
      </c>
      <c r="C5" s="6">
        <v>69.849999999999994</v>
      </c>
      <c r="D5" s="6" t="s">
        <v>14</v>
      </c>
      <c r="E5" s="6">
        <v>120.53</v>
      </c>
      <c r="F5" s="9">
        <f>E5*C5</f>
        <v>8419.0204999999987</v>
      </c>
    </row>
    <row r="6" spans="1:9" ht="65.25" thickBot="1">
      <c r="A6" s="4" t="s">
        <v>125</v>
      </c>
      <c r="B6" s="69" t="s">
        <v>126</v>
      </c>
      <c r="C6" s="70">
        <v>23.28</v>
      </c>
      <c r="D6" s="30" t="s">
        <v>127</v>
      </c>
      <c r="E6" s="30">
        <v>351.48</v>
      </c>
      <c r="F6" s="9">
        <f t="shared" ref="F6:F15" si="0">E6*C6</f>
        <v>8182.4544000000005</v>
      </c>
    </row>
    <row r="7" spans="1:9" ht="63.75">
      <c r="A7" s="4" t="s">
        <v>89</v>
      </c>
      <c r="B7" s="5" t="s">
        <v>16</v>
      </c>
      <c r="C7" s="6">
        <v>38.19</v>
      </c>
      <c r="D7" s="6" t="s">
        <v>14</v>
      </c>
      <c r="E7" s="6">
        <v>1149.1199999999999</v>
      </c>
      <c r="F7" s="9">
        <f t="shared" si="0"/>
        <v>43884.892799999994</v>
      </c>
    </row>
    <row r="8" spans="1:9" ht="114" customHeight="1">
      <c r="A8" s="4" t="s">
        <v>17</v>
      </c>
      <c r="B8" s="5" t="s">
        <v>18</v>
      </c>
      <c r="C8" s="6">
        <v>46.57</v>
      </c>
      <c r="D8" s="6" t="s">
        <v>14</v>
      </c>
      <c r="E8" s="6">
        <v>5829</v>
      </c>
      <c r="F8" s="9">
        <f t="shared" si="0"/>
        <v>271456.53000000003</v>
      </c>
    </row>
    <row r="9" spans="1:9" ht="52.5" thickBot="1">
      <c r="A9" s="4" t="s">
        <v>153</v>
      </c>
      <c r="B9" s="69" t="s">
        <v>133</v>
      </c>
      <c r="C9" s="30">
        <v>12.87</v>
      </c>
      <c r="D9" s="30" t="s">
        <v>11</v>
      </c>
      <c r="E9" s="30">
        <v>92.84</v>
      </c>
      <c r="F9" s="9">
        <f t="shared" si="0"/>
        <v>1194.8507999999999</v>
      </c>
    </row>
    <row r="10" spans="1:9">
      <c r="A10" s="4">
        <v>7</v>
      </c>
      <c r="B10" s="47" t="s">
        <v>69</v>
      </c>
      <c r="C10" s="6"/>
      <c r="D10" s="6"/>
      <c r="E10" s="6"/>
      <c r="F10" s="9">
        <f t="shared" si="0"/>
        <v>0</v>
      </c>
    </row>
    <row r="11" spans="1:9" ht="15.75">
      <c r="A11" s="4" t="s">
        <v>154</v>
      </c>
      <c r="B11" s="5" t="s">
        <v>134</v>
      </c>
      <c r="C11" s="6">
        <v>20.02</v>
      </c>
      <c r="D11" s="6" t="s">
        <v>14</v>
      </c>
      <c r="E11" s="6">
        <v>778.47</v>
      </c>
      <c r="F11" s="9">
        <f t="shared" si="0"/>
        <v>15584.9694</v>
      </c>
    </row>
    <row r="12" spans="1:9" ht="15.75">
      <c r="A12" s="4" t="s">
        <v>155</v>
      </c>
      <c r="B12" s="5" t="s">
        <v>135</v>
      </c>
      <c r="C12" s="6">
        <v>23.28</v>
      </c>
      <c r="D12" s="6" t="s">
        <v>14</v>
      </c>
      <c r="E12" s="6">
        <v>415.78</v>
      </c>
      <c r="F12" s="9">
        <f t="shared" si="0"/>
        <v>9679.3583999999992</v>
      </c>
    </row>
    <row r="13" spans="1:9" ht="17.25" customHeight="1">
      <c r="A13" s="4" t="s">
        <v>156</v>
      </c>
      <c r="B13" s="5" t="s">
        <v>73</v>
      </c>
      <c r="C13" s="6">
        <v>40.049999999999997</v>
      </c>
      <c r="D13" s="6" t="s">
        <v>14</v>
      </c>
      <c r="E13" s="6">
        <v>415.78</v>
      </c>
      <c r="F13" s="9">
        <f t="shared" si="0"/>
        <v>16651.988999999998</v>
      </c>
    </row>
    <row r="14" spans="1:9" ht="15.75">
      <c r="A14" s="4" t="s">
        <v>157</v>
      </c>
      <c r="B14" s="5" t="s">
        <v>72</v>
      </c>
      <c r="C14" s="6">
        <v>38.19</v>
      </c>
      <c r="D14" s="6" t="s">
        <v>14</v>
      </c>
      <c r="E14" s="6">
        <v>719.8</v>
      </c>
      <c r="F14" s="9">
        <f t="shared" si="0"/>
        <v>27489.161999999997</v>
      </c>
    </row>
    <row r="15" spans="1:9" ht="17.25" customHeight="1">
      <c r="A15" s="4" t="s">
        <v>158</v>
      </c>
      <c r="B15" s="5" t="s">
        <v>28</v>
      </c>
      <c r="C15" s="6">
        <v>56.98</v>
      </c>
      <c r="D15" s="6" t="s">
        <v>14</v>
      </c>
      <c r="E15" s="6">
        <v>169.47</v>
      </c>
      <c r="F15" s="9">
        <f t="shared" si="0"/>
        <v>9656.400599999999</v>
      </c>
    </row>
    <row r="16" spans="1:9" s="19" customFormat="1" ht="15" customHeight="1">
      <c r="A16" s="48"/>
      <c r="B16" s="49"/>
      <c r="C16" s="263" t="s">
        <v>74</v>
      </c>
      <c r="D16" s="263"/>
      <c r="E16" s="263"/>
      <c r="F16" s="50">
        <f>SUM(F5:F15)</f>
        <v>412199.62790000008</v>
      </c>
    </row>
    <row r="17" spans="1:6" s="19" customFormat="1" ht="23.25" customHeight="1">
      <c r="A17" s="71"/>
      <c r="B17" s="72"/>
      <c r="C17" s="73"/>
      <c r="D17" s="73"/>
      <c r="E17" s="73"/>
      <c r="F17" s="74"/>
    </row>
    <row r="18" spans="1:6" s="19" customFormat="1" ht="23.25" customHeight="1">
      <c r="A18" s="71"/>
      <c r="B18" s="72"/>
      <c r="C18" s="73"/>
      <c r="D18" s="73"/>
      <c r="E18" s="73"/>
      <c r="F18" s="74"/>
    </row>
    <row r="19" spans="1:6" ht="62.25" customHeight="1">
      <c r="B19" s="256" t="s">
        <v>136</v>
      </c>
      <c r="C19" s="256"/>
      <c r="D19" s="256"/>
      <c r="E19" s="256"/>
      <c r="F19" s="256"/>
    </row>
    <row r="20" spans="1:6">
      <c r="E20" s="51"/>
    </row>
    <row r="23" spans="1:6" ht="15.75" customHeight="1"/>
  </sheetData>
  <mergeCells count="5">
    <mergeCell ref="A1:F1"/>
    <mergeCell ref="A2:F2"/>
    <mergeCell ref="A3:F3"/>
    <mergeCell ref="C16:E16"/>
    <mergeCell ref="B19:F19"/>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22"/>
  <sheetViews>
    <sheetView topLeftCell="A10" workbookViewId="0">
      <selection activeCell="I18" sqref="I18"/>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1" t="s">
        <v>0</v>
      </c>
      <c r="B1" s="252"/>
      <c r="C1" s="252"/>
      <c r="D1" s="252"/>
      <c r="E1" s="252"/>
      <c r="F1" s="252"/>
      <c r="G1" s="252"/>
      <c r="H1" s="252"/>
      <c r="I1" s="252"/>
      <c r="J1" s="1"/>
    </row>
    <row r="2" spans="1:10" ht="18.75">
      <c r="A2" s="253" t="s">
        <v>1</v>
      </c>
      <c r="B2" s="254"/>
      <c r="C2" s="254"/>
      <c r="D2" s="254"/>
      <c r="E2" s="254"/>
      <c r="F2" s="254"/>
      <c r="G2" s="254"/>
      <c r="H2" s="254"/>
      <c r="I2" s="254"/>
      <c r="J2" s="1"/>
    </row>
    <row r="3" spans="1:10" ht="37.5" customHeight="1">
      <c r="A3" s="255" t="s">
        <v>31</v>
      </c>
      <c r="B3" s="255"/>
      <c r="C3" s="255"/>
      <c r="D3" s="255"/>
      <c r="E3" s="255"/>
      <c r="F3" s="255"/>
      <c r="G3" s="255"/>
      <c r="H3" s="255"/>
      <c r="I3" s="255"/>
      <c r="J3" s="2"/>
    </row>
    <row r="4" spans="1:10">
      <c r="A4" s="3" t="s">
        <v>3</v>
      </c>
      <c r="B4" s="3" t="s">
        <v>4</v>
      </c>
      <c r="C4" s="3">
        <v>3</v>
      </c>
      <c r="D4" s="3">
        <v>1</v>
      </c>
      <c r="E4" s="3">
        <v>2</v>
      </c>
      <c r="F4" s="3" t="s">
        <v>5</v>
      </c>
      <c r="G4" s="3" t="s">
        <v>6</v>
      </c>
      <c r="H4" s="3" t="s">
        <v>7</v>
      </c>
      <c r="I4" s="3" t="s">
        <v>8</v>
      </c>
    </row>
    <row r="5" spans="1:10" ht="96">
      <c r="A5" s="4" t="s">
        <v>9</v>
      </c>
      <c r="B5" s="22" t="s">
        <v>32</v>
      </c>
      <c r="C5" s="9">
        <v>80.72</v>
      </c>
      <c r="D5" s="9">
        <v>11.23</v>
      </c>
      <c r="E5" s="9">
        <v>20.8</v>
      </c>
      <c r="F5" s="4">
        <v>67.23</v>
      </c>
      <c r="G5" s="6" t="s">
        <v>11</v>
      </c>
      <c r="H5" s="6">
        <v>120.53</v>
      </c>
      <c r="I5" s="7">
        <f t="shared" ref="I5:I17" si="0">H5*F5</f>
        <v>8103.2319000000007</v>
      </c>
    </row>
    <row r="6" spans="1:10" ht="84">
      <c r="A6" s="4" t="s">
        <v>12</v>
      </c>
      <c r="B6" s="23" t="s">
        <v>13</v>
      </c>
      <c r="C6" s="9">
        <v>7.51</v>
      </c>
      <c r="D6" s="9">
        <v>1.21</v>
      </c>
      <c r="E6" s="9">
        <v>1.95</v>
      </c>
      <c r="F6" s="4">
        <v>6.31</v>
      </c>
      <c r="G6" s="6" t="s">
        <v>14</v>
      </c>
      <c r="H6" s="6">
        <v>223.35</v>
      </c>
      <c r="I6" s="7">
        <f t="shared" si="0"/>
        <v>1409.3384999999998</v>
      </c>
    </row>
    <row r="7" spans="1:10" ht="74.25" customHeight="1">
      <c r="A7" s="4" t="s">
        <v>15</v>
      </c>
      <c r="B7" s="22" t="s">
        <v>16</v>
      </c>
      <c r="C7" s="9">
        <v>7.21</v>
      </c>
      <c r="D7" s="6" t="s">
        <v>14</v>
      </c>
      <c r="E7" s="6">
        <v>1149.1199999999999</v>
      </c>
      <c r="F7" s="7">
        <v>10.36</v>
      </c>
      <c r="G7" s="6" t="s">
        <v>14</v>
      </c>
      <c r="H7" s="6">
        <v>1149.1199999999999</v>
      </c>
      <c r="I7" s="7">
        <f t="shared" si="0"/>
        <v>11904.883199999998</v>
      </c>
    </row>
    <row r="8" spans="1:10" ht="90.75" customHeight="1">
      <c r="A8" s="4" t="s">
        <v>33</v>
      </c>
      <c r="B8" s="23" t="s">
        <v>18</v>
      </c>
      <c r="C8" s="9">
        <v>13.23</v>
      </c>
      <c r="D8" s="9" t="s">
        <v>34</v>
      </c>
      <c r="E8" s="9">
        <v>5829</v>
      </c>
      <c r="F8" s="4">
        <v>27.8</v>
      </c>
      <c r="G8" s="6" t="s">
        <v>14</v>
      </c>
      <c r="H8" s="6">
        <v>5829</v>
      </c>
      <c r="I8" s="7">
        <f t="shared" si="0"/>
        <v>162046.20000000001</v>
      </c>
    </row>
    <row r="9" spans="1:10" s="10" customFormat="1" ht="81" customHeight="1">
      <c r="A9" s="24" t="s">
        <v>35</v>
      </c>
      <c r="B9" s="25" t="s">
        <v>20</v>
      </c>
      <c r="C9" s="9">
        <v>6.01</v>
      </c>
      <c r="D9" s="26" t="s">
        <v>36</v>
      </c>
      <c r="E9" s="26">
        <v>5489.86</v>
      </c>
      <c r="F9" s="24">
        <v>8.42</v>
      </c>
      <c r="G9" s="26" t="s">
        <v>36</v>
      </c>
      <c r="H9" s="26">
        <v>5489.86</v>
      </c>
      <c r="I9" s="27">
        <f t="shared" si="0"/>
        <v>46224.621199999994</v>
      </c>
    </row>
    <row r="10" spans="1:10" ht="78" customHeight="1" thickBot="1">
      <c r="A10" s="4" t="s">
        <v>37</v>
      </c>
      <c r="B10" s="28" t="s">
        <v>38</v>
      </c>
      <c r="C10" s="29">
        <v>60</v>
      </c>
      <c r="D10" s="29" t="s">
        <v>39</v>
      </c>
      <c r="E10" s="29">
        <v>97.07</v>
      </c>
      <c r="F10" s="14">
        <v>1500</v>
      </c>
      <c r="G10" s="30" t="s">
        <v>39</v>
      </c>
      <c r="H10" s="30">
        <v>97.07</v>
      </c>
      <c r="I10" s="7">
        <f t="shared" si="0"/>
        <v>145605</v>
      </c>
    </row>
    <row r="11" spans="1:10" ht="78" customHeight="1" thickBot="1">
      <c r="A11" s="4" t="s">
        <v>40</v>
      </c>
      <c r="B11" s="31" t="s">
        <v>22</v>
      </c>
      <c r="C11" s="32">
        <v>0.39</v>
      </c>
      <c r="D11" s="33" t="s">
        <v>23</v>
      </c>
      <c r="E11" s="33">
        <v>65841.84</v>
      </c>
      <c r="F11" s="14">
        <v>3.51</v>
      </c>
      <c r="G11" s="13" t="s">
        <v>23</v>
      </c>
      <c r="H11" s="14">
        <v>65841.84</v>
      </c>
      <c r="I11" s="7">
        <f t="shared" si="0"/>
        <v>231104.85839999997</v>
      </c>
    </row>
    <row r="12" spans="1:10" ht="18.75">
      <c r="A12" s="4">
        <v>8</v>
      </c>
      <c r="B12" s="16" t="s">
        <v>24</v>
      </c>
      <c r="C12" s="9"/>
      <c r="D12" s="9"/>
      <c r="E12" s="9"/>
      <c r="F12" s="4"/>
      <c r="G12" s="6"/>
      <c r="H12" s="6"/>
      <c r="I12" s="7">
        <f t="shared" si="0"/>
        <v>0</v>
      </c>
    </row>
    <row r="13" spans="1:10" ht="15.75">
      <c r="A13" s="4">
        <v>9</v>
      </c>
      <c r="B13" s="5" t="s">
        <v>25</v>
      </c>
      <c r="C13" s="9">
        <v>7.51</v>
      </c>
      <c r="D13" s="9">
        <v>1.21</v>
      </c>
      <c r="E13" s="9">
        <v>1.95</v>
      </c>
      <c r="F13" s="4">
        <v>15.57</v>
      </c>
      <c r="G13" s="6" t="s">
        <v>14</v>
      </c>
      <c r="H13" s="6">
        <v>788.47</v>
      </c>
      <c r="I13" s="7">
        <f t="shared" si="0"/>
        <v>12276.4779</v>
      </c>
    </row>
    <row r="14" spans="1:10" ht="15.75">
      <c r="A14" s="4">
        <v>9</v>
      </c>
      <c r="B14" s="5" t="s">
        <v>41</v>
      </c>
      <c r="C14" s="9">
        <v>7.51</v>
      </c>
      <c r="D14" s="9">
        <v>1.21</v>
      </c>
      <c r="E14" s="9">
        <v>1.95</v>
      </c>
      <c r="F14" s="4">
        <v>6.31</v>
      </c>
      <c r="G14" s="6" t="s">
        <v>14</v>
      </c>
      <c r="H14" s="6">
        <v>403.07</v>
      </c>
      <c r="I14" s="7">
        <f t="shared" si="0"/>
        <v>2543.3716999999997</v>
      </c>
    </row>
    <row r="15" spans="1:10" ht="15.75">
      <c r="A15" s="4">
        <v>11</v>
      </c>
      <c r="B15" s="5" t="s">
        <v>26</v>
      </c>
      <c r="C15" s="9">
        <v>12.36</v>
      </c>
      <c r="D15" s="9">
        <v>9.26</v>
      </c>
      <c r="E15" s="9">
        <v>4.74</v>
      </c>
      <c r="F15" s="4">
        <v>31.14</v>
      </c>
      <c r="G15" s="6" t="s">
        <v>14</v>
      </c>
      <c r="H15" s="6">
        <v>415.78</v>
      </c>
      <c r="I15" s="7">
        <f t="shared" si="0"/>
        <v>12947.3892</v>
      </c>
    </row>
    <row r="16" spans="1:10" ht="15.75">
      <c r="A16" s="4">
        <v>10</v>
      </c>
      <c r="B16" s="5" t="s">
        <v>42</v>
      </c>
      <c r="C16" s="9">
        <v>96.98</v>
      </c>
      <c r="D16" s="6" t="s">
        <v>14</v>
      </c>
      <c r="E16" s="6">
        <v>541.66999999999996</v>
      </c>
      <c r="F16" s="7">
        <v>10.36</v>
      </c>
      <c r="G16" s="6" t="s">
        <v>14</v>
      </c>
      <c r="H16" s="6">
        <v>719.8</v>
      </c>
      <c r="I16" s="7">
        <f t="shared" si="0"/>
        <v>7457.1279999999988</v>
      </c>
    </row>
    <row r="17" spans="1:9" ht="15.75">
      <c r="A17" s="4">
        <v>13</v>
      </c>
      <c r="B17" s="5" t="s">
        <v>28</v>
      </c>
      <c r="C17" s="9">
        <v>80.72</v>
      </c>
      <c r="D17" s="9">
        <v>14.81</v>
      </c>
      <c r="E17" s="9">
        <v>20.8</v>
      </c>
      <c r="F17" s="4">
        <v>67.23</v>
      </c>
      <c r="G17" s="6" t="s">
        <v>14</v>
      </c>
      <c r="H17" s="34">
        <v>169.47</v>
      </c>
      <c r="I17" s="7">
        <f t="shared" si="0"/>
        <v>11393.4681</v>
      </c>
    </row>
    <row r="18" spans="1:9">
      <c r="A18" s="17"/>
      <c r="B18" s="35"/>
      <c r="C18" s="36"/>
      <c r="D18" s="36"/>
      <c r="E18" s="36"/>
      <c r="F18" s="36"/>
      <c r="G18" s="260" t="s">
        <v>43</v>
      </c>
      <c r="H18" s="260"/>
      <c r="I18" s="18">
        <f>SUM(I5:I17)</f>
        <v>653015.96810000017</v>
      </c>
    </row>
    <row r="19" spans="1:9">
      <c r="B19" s="256" t="s">
        <v>30</v>
      </c>
      <c r="C19" s="256"/>
      <c r="D19" s="256"/>
      <c r="E19" s="256"/>
      <c r="F19" s="256"/>
      <c r="G19" s="256"/>
      <c r="H19" s="256"/>
      <c r="I19" s="256"/>
    </row>
    <row r="20" spans="1:9">
      <c r="B20" s="256"/>
      <c r="C20" s="256"/>
      <c r="D20" s="256"/>
      <c r="E20" s="256"/>
      <c r="F20" s="256"/>
      <c r="G20" s="256"/>
      <c r="H20" s="256"/>
      <c r="I20" s="256"/>
    </row>
    <row r="21" spans="1:9">
      <c r="B21" s="256"/>
      <c r="C21" s="256"/>
      <c r="D21" s="256"/>
      <c r="E21" s="256"/>
      <c r="F21" s="256"/>
      <c r="G21" s="256"/>
      <c r="H21" s="256"/>
      <c r="I21" s="256"/>
    </row>
    <row r="22" spans="1:9">
      <c r="B22" s="256"/>
      <c r="C22" s="256"/>
      <c r="D22" s="256"/>
      <c r="E22" s="256"/>
      <c r="F22" s="256"/>
      <c r="G22" s="256"/>
      <c r="H22" s="256"/>
      <c r="I22" s="256"/>
    </row>
  </sheetData>
  <mergeCells count="5">
    <mergeCell ref="A1:I1"/>
    <mergeCell ref="A2:I2"/>
    <mergeCell ref="A3:I3"/>
    <mergeCell ref="G18:H18"/>
    <mergeCell ref="B19:I22"/>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21"/>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51" t="s">
        <v>0</v>
      </c>
      <c r="B1" s="252"/>
      <c r="C1" s="252"/>
      <c r="D1" s="252"/>
      <c r="E1" s="252"/>
      <c r="F1" s="252"/>
      <c r="G1" s="1"/>
    </row>
    <row r="2" spans="1:7" ht="18.75">
      <c r="A2" s="253" t="s">
        <v>1</v>
      </c>
      <c r="B2" s="254"/>
      <c r="C2" s="254"/>
      <c r="D2" s="254"/>
      <c r="E2" s="254"/>
      <c r="F2" s="254"/>
      <c r="G2" s="1"/>
    </row>
    <row r="3" spans="1:7" ht="36" customHeight="1">
      <c r="A3" s="255" t="s">
        <v>2</v>
      </c>
      <c r="B3" s="255"/>
      <c r="C3" s="255"/>
      <c r="D3" s="255"/>
      <c r="E3" s="255"/>
      <c r="F3" s="255"/>
      <c r="G3" s="2"/>
    </row>
    <row r="4" spans="1:7">
      <c r="A4" s="3" t="s">
        <v>3</v>
      </c>
      <c r="B4" s="3" t="s">
        <v>4</v>
      </c>
      <c r="C4" s="3" t="s">
        <v>5</v>
      </c>
      <c r="D4" s="3" t="s">
        <v>6</v>
      </c>
      <c r="E4" s="3" t="s">
        <v>7</v>
      </c>
      <c r="F4" s="3" t="s">
        <v>8</v>
      </c>
    </row>
    <row r="5" spans="1:7" ht="114.75">
      <c r="A5" s="4" t="s">
        <v>9</v>
      </c>
      <c r="B5" s="5" t="s">
        <v>10</v>
      </c>
      <c r="C5" s="4">
        <v>42.18</v>
      </c>
      <c r="D5" s="6" t="s">
        <v>11</v>
      </c>
      <c r="E5" s="6">
        <v>120.53</v>
      </c>
      <c r="F5" s="7">
        <f t="shared" ref="F5:F15" si="0">E5*C5</f>
        <v>5083.9553999999998</v>
      </c>
    </row>
    <row r="6" spans="1:7" s="10" customFormat="1" ht="89.25">
      <c r="A6" s="4" t="s">
        <v>12</v>
      </c>
      <c r="B6" s="8" t="s">
        <v>13</v>
      </c>
      <c r="C6" s="9">
        <v>3.96</v>
      </c>
      <c r="D6" s="6" t="s">
        <v>14</v>
      </c>
      <c r="E6" s="6">
        <v>223.35</v>
      </c>
      <c r="F6" s="7">
        <f t="shared" si="0"/>
        <v>884.46600000000001</v>
      </c>
    </row>
    <row r="7" spans="1:7" ht="63.75">
      <c r="A7" s="4" t="s">
        <v>15</v>
      </c>
      <c r="B7" s="5" t="s">
        <v>16</v>
      </c>
      <c r="C7" s="4">
        <v>6.5</v>
      </c>
      <c r="D7" s="6" t="s">
        <v>14</v>
      </c>
      <c r="E7" s="6">
        <v>1149.1199999999999</v>
      </c>
      <c r="F7" s="7">
        <f t="shared" si="0"/>
        <v>7469.2799999999988</v>
      </c>
    </row>
    <row r="8" spans="1:7" ht="76.5" customHeight="1">
      <c r="A8" s="4" t="s">
        <v>17</v>
      </c>
      <c r="B8" s="5" t="s">
        <v>18</v>
      </c>
      <c r="C8" s="4">
        <v>19.82</v>
      </c>
      <c r="D8" s="6" t="s">
        <v>14</v>
      </c>
      <c r="E8" s="6">
        <v>5829</v>
      </c>
      <c r="F8" s="7">
        <f t="shared" si="0"/>
        <v>115530.78</v>
      </c>
    </row>
    <row r="9" spans="1:7" ht="87.75" customHeight="1">
      <c r="A9" s="4" t="s">
        <v>19</v>
      </c>
      <c r="B9" s="5" t="s">
        <v>20</v>
      </c>
      <c r="C9" s="4">
        <v>7.92</v>
      </c>
      <c r="D9" s="6" t="s">
        <v>14</v>
      </c>
      <c r="E9" s="6">
        <v>5489.86</v>
      </c>
      <c r="F9" s="7">
        <f t="shared" si="0"/>
        <v>43479.691199999994</v>
      </c>
    </row>
    <row r="10" spans="1:7" ht="63.75" customHeight="1" thickBot="1">
      <c r="A10" s="11" t="s">
        <v>21</v>
      </c>
      <c r="B10" s="12" t="s">
        <v>22</v>
      </c>
      <c r="C10" s="13">
        <v>2.6949999999999998</v>
      </c>
      <c r="D10" s="14" t="s">
        <v>23</v>
      </c>
      <c r="E10" s="14">
        <v>65841.84</v>
      </c>
      <c r="F10" s="7">
        <f t="shared" si="0"/>
        <v>177443.75879999998</v>
      </c>
    </row>
    <row r="11" spans="1:7" ht="18.75" customHeight="1">
      <c r="A11" s="15">
        <v>6</v>
      </c>
      <c r="B11" s="16" t="s">
        <v>24</v>
      </c>
      <c r="C11" s="4"/>
      <c r="D11" s="6"/>
      <c r="E11" s="6"/>
      <c r="F11" s="7">
        <f t="shared" si="0"/>
        <v>0</v>
      </c>
    </row>
    <row r="12" spans="1:7" ht="15.75">
      <c r="A12" s="4">
        <v>7</v>
      </c>
      <c r="B12" s="5" t="s">
        <v>25</v>
      </c>
      <c r="C12" s="4">
        <v>11.92</v>
      </c>
      <c r="D12" s="6" t="s">
        <v>14</v>
      </c>
      <c r="E12" s="6">
        <v>778.47</v>
      </c>
      <c r="F12" s="7">
        <f t="shared" si="0"/>
        <v>9279.3624</v>
      </c>
    </row>
    <row r="13" spans="1:7" ht="18.75" customHeight="1">
      <c r="A13" s="4">
        <v>8</v>
      </c>
      <c r="B13" s="5" t="s">
        <v>26</v>
      </c>
      <c r="C13" s="4">
        <v>23.85</v>
      </c>
      <c r="D13" s="6" t="s">
        <v>14</v>
      </c>
      <c r="E13" s="6">
        <v>415.78</v>
      </c>
      <c r="F13" s="7">
        <f t="shared" si="0"/>
        <v>9916.3529999999992</v>
      </c>
    </row>
    <row r="14" spans="1:7" ht="22.5" customHeight="1">
      <c r="A14" s="4">
        <v>9</v>
      </c>
      <c r="B14" s="5" t="s">
        <v>27</v>
      </c>
      <c r="C14" s="4">
        <v>6.5</v>
      </c>
      <c r="D14" s="6" t="s">
        <v>14</v>
      </c>
      <c r="E14" s="6">
        <v>719.8</v>
      </c>
      <c r="F14" s="7">
        <f t="shared" si="0"/>
        <v>4678.7</v>
      </c>
    </row>
    <row r="15" spans="1:7" ht="15.75">
      <c r="A15" s="4">
        <v>10</v>
      </c>
      <c r="B15" s="5" t="s">
        <v>28</v>
      </c>
      <c r="C15" s="4">
        <v>42.18</v>
      </c>
      <c r="D15" s="6" t="s">
        <v>14</v>
      </c>
      <c r="E15" s="6">
        <v>169.47</v>
      </c>
      <c r="F15" s="7">
        <f t="shared" si="0"/>
        <v>7148.2446</v>
      </c>
    </row>
    <row r="16" spans="1:7">
      <c r="A16" s="17"/>
      <c r="B16" s="257" t="s">
        <v>29</v>
      </c>
      <c r="C16" s="258"/>
      <c r="D16" s="258"/>
      <c r="E16" s="259"/>
      <c r="F16" s="18">
        <f>SUM(F5:F15)</f>
        <v>380914.59139999998</v>
      </c>
    </row>
    <row r="17" spans="1:6">
      <c r="A17" s="19"/>
      <c r="B17" s="20"/>
      <c r="C17" s="20"/>
      <c r="D17" s="20"/>
      <c r="E17" s="20"/>
      <c r="F17" s="21"/>
    </row>
    <row r="18" spans="1:6" ht="15" customHeight="1">
      <c r="B18" s="256" t="s">
        <v>30</v>
      </c>
      <c r="C18" s="256"/>
      <c r="D18" s="256"/>
      <c r="E18" s="256"/>
      <c r="F18" s="256"/>
    </row>
    <row r="19" spans="1:6">
      <c r="B19" s="256"/>
      <c r="C19" s="256"/>
      <c r="D19" s="256"/>
      <c r="E19" s="256"/>
      <c r="F19" s="256"/>
    </row>
    <row r="20" spans="1:6">
      <c r="B20" s="256"/>
      <c r="C20" s="256"/>
      <c r="D20" s="256"/>
      <c r="E20" s="256"/>
      <c r="F20" s="256"/>
    </row>
    <row r="21" spans="1:6">
      <c r="B21" s="256"/>
      <c r="C21" s="256"/>
      <c r="D21" s="256"/>
      <c r="E21" s="256"/>
      <c r="F21" s="256"/>
    </row>
  </sheetData>
  <mergeCells count="5">
    <mergeCell ref="A1:F1"/>
    <mergeCell ref="A2:F2"/>
    <mergeCell ref="A3:F3"/>
    <mergeCell ref="B16:E16"/>
    <mergeCell ref="B18:F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Sheet41</vt:lpstr>
      <vt:lpstr>Sheet42</vt:lpstr>
      <vt:lpstr>Sheet43</vt:lpstr>
      <vt:lpstr>Sheet44</vt:lpstr>
      <vt:lpstr>Sheet45</vt:lpstr>
      <vt:lpstr>Sheet46</vt:lpstr>
      <vt:lpstr>Sheet47</vt:lpstr>
      <vt:lpstr>Sheet48</vt:lpstr>
      <vt:lpstr>Sheet49</vt:lpstr>
      <vt:lpstr>Sheet50</vt:lpstr>
      <vt:lpstr>Sheet51</vt:lpstr>
      <vt:lpstr>Sheet52</vt:lpstr>
      <vt:lpstr>Sheet53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2019-11-14T13:22:29Z</cp:lastPrinted>
  <dcterms:created xsi:type="dcterms:W3CDTF">2019-11-01T11:52:05Z</dcterms:created>
  <dcterms:modified xsi:type="dcterms:W3CDTF">2019-11-14T13:24:02Z</dcterms:modified>
</cp:coreProperties>
</file>