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Area" localSheetId="0">Sheet1!$A$1:$F$14</definedName>
  </definedNames>
  <calcPr calcId="124519"/>
</workbook>
</file>

<file path=xl/calcChain.xml><?xml version="1.0" encoding="utf-8"?>
<calcChain xmlns="http://schemas.openxmlformats.org/spreadsheetml/2006/main">
  <c r="F23" i="13"/>
  <c r="C23"/>
  <c r="C22"/>
  <c r="F22" s="1"/>
  <c r="F21"/>
  <c r="C21"/>
  <c r="C20"/>
  <c r="F20" s="1"/>
  <c r="F19"/>
  <c r="C19"/>
  <c r="F18"/>
  <c r="F17"/>
  <c r="C17"/>
  <c r="C15"/>
  <c r="F15" s="1"/>
  <c r="F14"/>
  <c r="C14"/>
  <c r="C13"/>
  <c r="F13" s="1"/>
  <c r="F12"/>
  <c r="C12"/>
  <c r="C11"/>
  <c r="F11" s="1"/>
  <c r="F10"/>
  <c r="C10"/>
  <c r="C9"/>
  <c r="F9" s="1"/>
  <c r="F8"/>
  <c r="C8"/>
  <c r="C7"/>
  <c r="F7" s="1"/>
  <c r="F6"/>
  <c r="C6"/>
  <c r="C5"/>
  <c r="F5" s="1"/>
  <c r="F24" l="1"/>
  <c r="F25" l="1"/>
  <c r="F26" s="1"/>
  <c r="F27" l="1"/>
  <c r="F28" s="1"/>
  <c r="F15" i="9" l="1"/>
  <c r="E15"/>
  <c r="C15"/>
  <c r="B15"/>
  <c r="F14"/>
  <c r="E14"/>
  <c r="C14"/>
  <c r="B14"/>
  <c r="F13"/>
  <c r="E13"/>
  <c r="C13"/>
  <c r="B13"/>
  <c r="F12"/>
  <c r="E12"/>
  <c r="C12"/>
  <c r="B12"/>
  <c r="F11"/>
  <c r="E11"/>
  <c r="C11"/>
  <c r="B11"/>
  <c r="F9"/>
  <c r="E9"/>
  <c r="C9"/>
  <c r="F8"/>
  <c r="E8"/>
  <c r="C8"/>
  <c r="E7"/>
  <c r="C7"/>
  <c r="F7" s="1"/>
  <c r="E6"/>
  <c r="C6"/>
  <c r="F6" s="1"/>
  <c r="B6"/>
  <c r="A6"/>
  <c r="E5"/>
  <c r="C5"/>
  <c r="F5" s="1"/>
  <c r="F16" s="1"/>
  <c r="A3"/>
  <c r="E17" i="10"/>
  <c r="C17"/>
  <c r="F17" s="1"/>
  <c r="F16"/>
  <c r="E16"/>
  <c r="C16"/>
  <c r="F15"/>
  <c r="E15"/>
  <c r="C15"/>
  <c r="E14"/>
  <c r="C14"/>
  <c r="F14" s="1"/>
  <c r="B14"/>
  <c r="E13"/>
  <c r="C13"/>
  <c r="F13" s="1"/>
  <c r="E11"/>
  <c r="D11"/>
  <c r="C11"/>
  <c r="F11" s="1"/>
  <c r="B11"/>
  <c r="A11"/>
  <c r="F10"/>
  <c r="E10"/>
  <c r="C10"/>
  <c r="B10"/>
  <c r="A10"/>
  <c r="E9"/>
  <c r="D9"/>
  <c r="C9"/>
  <c r="F9" s="1"/>
  <c r="B9"/>
  <c r="A9"/>
  <c r="E8"/>
  <c r="C8"/>
  <c r="F8" s="1"/>
  <c r="B8"/>
  <c r="A8"/>
  <c r="F7"/>
  <c r="E7"/>
  <c r="C7"/>
  <c r="B7"/>
  <c r="A7"/>
  <c r="F6"/>
  <c r="E6"/>
  <c r="C6"/>
  <c r="B6"/>
  <c r="A6"/>
  <c r="E5"/>
  <c r="D5"/>
  <c r="C5"/>
  <c r="F5" s="1"/>
  <c r="F18" s="1"/>
  <c r="B5"/>
  <c r="A5"/>
  <c r="A3"/>
  <c r="E17" i="11"/>
  <c r="C17"/>
  <c r="F17" s="1"/>
  <c r="F16"/>
  <c r="E16"/>
  <c r="C16"/>
  <c r="F15"/>
  <c r="E15"/>
  <c r="C15"/>
  <c r="E14"/>
  <c r="C14"/>
  <c r="F14" s="1"/>
  <c r="B14"/>
  <c r="E13"/>
  <c r="C13"/>
  <c r="F13" s="1"/>
  <c r="E11"/>
  <c r="D11"/>
  <c r="C11"/>
  <c r="F11" s="1"/>
  <c r="B11"/>
  <c r="A11"/>
  <c r="F10"/>
  <c r="E10"/>
  <c r="C10"/>
  <c r="B10"/>
  <c r="F9"/>
  <c r="E9"/>
  <c r="D9"/>
  <c r="C9"/>
  <c r="B9"/>
  <c r="A9"/>
  <c r="E8"/>
  <c r="C8"/>
  <c r="F8" s="1"/>
  <c r="B8"/>
  <c r="A8"/>
  <c r="E7"/>
  <c r="C7"/>
  <c r="F7" s="1"/>
  <c r="B7"/>
  <c r="A7"/>
  <c r="F6"/>
  <c r="E6"/>
  <c r="C6"/>
  <c r="B6"/>
  <c r="A6"/>
  <c r="E5"/>
  <c r="D5"/>
  <c r="C5"/>
  <c r="F5" s="1"/>
  <c r="B5"/>
  <c r="A5"/>
  <c r="A3"/>
  <c r="F18" i="7"/>
  <c r="F17"/>
  <c r="F16"/>
  <c r="F15"/>
  <c r="F14"/>
  <c r="F12"/>
  <c r="F11"/>
  <c r="F10"/>
  <c r="F9"/>
  <c r="F8"/>
  <c r="F7"/>
  <c r="F6"/>
  <c r="F19" s="1"/>
  <c r="F20" s="1"/>
  <c r="F21" s="1"/>
  <c r="F22" s="1"/>
  <c r="F23" s="1"/>
  <c r="F5"/>
  <c r="F17" i="9" l="1"/>
  <c r="F18" s="1"/>
  <c r="F20" i="10"/>
  <c r="F19"/>
  <c r="F18" i="11"/>
  <c r="E15" i="6"/>
  <c r="C15"/>
  <c r="F15" s="1"/>
  <c r="B15"/>
  <c r="E14"/>
  <c r="C14"/>
  <c r="F14" s="1"/>
  <c r="B14"/>
  <c r="E13"/>
  <c r="C13"/>
  <c r="F13" s="1"/>
  <c r="B13"/>
  <c r="E12"/>
  <c r="C12"/>
  <c r="F12" s="1"/>
  <c r="B12"/>
  <c r="E11"/>
  <c r="C11"/>
  <c r="F11" s="1"/>
  <c r="B11"/>
  <c r="E9"/>
  <c r="C9"/>
  <c r="F9" s="1"/>
  <c r="F8"/>
  <c r="E8"/>
  <c r="C8"/>
  <c r="E7"/>
  <c r="C7"/>
  <c r="F7" s="1"/>
  <c r="E6"/>
  <c r="C6"/>
  <c r="F6" s="1"/>
  <c r="B6"/>
  <c r="A6"/>
  <c r="E5"/>
  <c r="C5"/>
  <c r="F5" s="1"/>
  <c r="A3"/>
  <c r="E16" i="8"/>
  <c r="C16"/>
  <c r="F16" s="1"/>
  <c r="B16"/>
  <c r="E15"/>
  <c r="C15"/>
  <c r="F15" s="1"/>
  <c r="B15"/>
  <c r="E14"/>
  <c r="C14"/>
  <c r="F14" s="1"/>
  <c r="B14"/>
  <c r="E13"/>
  <c r="C13"/>
  <c r="F13" s="1"/>
  <c r="B13"/>
  <c r="E12"/>
  <c r="C12"/>
  <c r="F12" s="1"/>
  <c r="B12"/>
  <c r="E10"/>
  <c r="D10"/>
  <c r="C10"/>
  <c r="F10" s="1"/>
  <c r="B10"/>
  <c r="A10"/>
  <c r="E9"/>
  <c r="D9"/>
  <c r="C9"/>
  <c r="F9" s="1"/>
  <c r="B9"/>
  <c r="A9"/>
  <c r="F8"/>
  <c r="E8"/>
  <c r="C8"/>
  <c r="B8"/>
  <c r="A8"/>
  <c r="E7"/>
  <c r="C7"/>
  <c r="B7"/>
  <c r="A7"/>
  <c r="E6"/>
  <c r="C6"/>
  <c r="B6"/>
  <c r="A6"/>
  <c r="E5"/>
  <c r="F5" s="1"/>
  <c r="D5"/>
  <c r="C5"/>
  <c r="B5"/>
  <c r="A5"/>
  <c r="A3"/>
  <c r="E14" i="4"/>
  <c r="C14"/>
  <c r="B14"/>
  <c r="E13"/>
  <c r="C13"/>
  <c r="B13"/>
  <c r="E12"/>
  <c r="C12"/>
  <c r="F12" s="1"/>
  <c r="B12"/>
  <c r="E11"/>
  <c r="C11"/>
  <c r="B11"/>
  <c r="E10"/>
  <c r="C10"/>
  <c r="B10"/>
  <c r="E8"/>
  <c r="C8"/>
  <c r="E7"/>
  <c r="C7"/>
  <c r="E6"/>
  <c r="C6"/>
  <c r="E5"/>
  <c r="C5"/>
  <c r="F5" s="1"/>
  <c r="B5"/>
  <c r="A5"/>
  <c r="E4"/>
  <c r="C4"/>
  <c r="F4" s="1"/>
  <c r="A2"/>
  <c r="F19" i="15"/>
  <c r="F18"/>
  <c r="F17"/>
  <c r="F16"/>
  <c r="F15"/>
  <c r="C13"/>
  <c r="C12"/>
  <c r="F11"/>
  <c r="F10"/>
  <c r="F9"/>
  <c r="F8"/>
  <c r="F7"/>
  <c r="F6"/>
  <c r="F5"/>
  <c r="F20" s="1"/>
  <c r="F21" s="1"/>
  <c r="F22" s="1"/>
  <c r="F23" s="1"/>
  <c r="F24" s="1"/>
  <c r="F15" i="14"/>
  <c r="F14"/>
  <c r="F13"/>
  <c r="F12"/>
  <c r="F11"/>
  <c r="F9"/>
  <c r="F8"/>
  <c r="F7"/>
  <c r="F6"/>
  <c r="F5"/>
  <c r="F16" s="1"/>
  <c r="F17" s="1"/>
  <c r="F18" s="1"/>
  <c r="F19" s="1"/>
  <c r="F20" s="1"/>
  <c r="F20" i="12"/>
  <c r="F19"/>
  <c r="F18"/>
  <c r="F17"/>
  <c r="F16"/>
  <c r="C14"/>
  <c r="F12"/>
  <c r="F11"/>
  <c r="F10"/>
  <c r="F9"/>
  <c r="F8"/>
  <c r="F7"/>
  <c r="F6"/>
  <c r="F5"/>
  <c r="F21" s="1"/>
  <c r="F22" s="1"/>
  <c r="F23" s="1"/>
  <c r="F24" s="1"/>
  <c r="F25" s="1"/>
  <c r="F20" i="5"/>
  <c r="F19"/>
  <c r="F18"/>
  <c r="F17"/>
  <c r="F16"/>
  <c r="F14"/>
  <c r="F13"/>
  <c r="C12"/>
  <c r="C11"/>
  <c r="F10"/>
  <c r="F9"/>
  <c r="F8"/>
  <c r="F7"/>
  <c r="F6"/>
  <c r="F5"/>
  <c r="F21" s="1"/>
  <c r="F22" s="1"/>
  <c r="F23" s="1"/>
  <c r="F24" s="1"/>
  <c r="F25" s="1"/>
  <c r="F6" i="4" l="1"/>
  <c r="F8"/>
  <c r="F13"/>
  <c r="F19" i="9"/>
  <c r="F20" s="1"/>
  <c r="F21" i="10"/>
  <c r="F22" s="1"/>
  <c r="F23" s="1"/>
  <c r="F19" i="11"/>
  <c r="F20" s="1"/>
  <c r="F16" i="6"/>
  <c r="F10" i="4"/>
  <c r="F14"/>
  <c r="F17" i="8"/>
  <c r="F18" s="1"/>
  <c r="F19" s="1"/>
  <c r="F7" i="4"/>
  <c r="F11"/>
  <c r="F6" i="8"/>
  <c r="F7"/>
  <c r="F18" i="3"/>
  <c r="F17"/>
  <c r="F16"/>
  <c r="F15"/>
  <c r="F14"/>
  <c r="C12"/>
  <c r="C11"/>
  <c r="F10"/>
  <c r="F9"/>
  <c r="F8"/>
  <c r="F7"/>
  <c r="F6"/>
  <c r="F5"/>
  <c r="F19" s="1"/>
  <c r="F20" s="1"/>
  <c r="F21" s="1"/>
  <c r="F22" s="1"/>
  <c r="F23" s="1"/>
  <c r="F15" i="2"/>
  <c r="F14"/>
  <c r="F13"/>
  <c r="F12"/>
  <c r="F11"/>
  <c r="F9"/>
  <c r="F8"/>
  <c r="F7"/>
  <c r="F6"/>
  <c r="F5"/>
  <c r="F16" s="1"/>
  <c r="F17" s="1"/>
  <c r="F18" s="1"/>
  <c r="F19" s="1"/>
  <c r="F20" s="1"/>
  <c r="F9" i="1"/>
  <c r="F8"/>
  <c r="F6"/>
  <c r="F5"/>
  <c r="F10" s="1"/>
  <c r="F11" s="1"/>
  <c r="F12" s="1"/>
  <c r="F13" s="1"/>
  <c r="F14" s="1"/>
  <c r="F15" i="4" l="1"/>
  <c r="F21" i="11"/>
  <c r="F22" s="1"/>
  <c r="F23" s="1"/>
  <c r="F17" i="6"/>
  <c r="F18" s="1"/>
  <c r="F20" i="8"/>
  <c r="F21" s="1"/>
  <c r="F16" i="4"/>
  <c r="F17" s="1"/>
  <c r="F19" i="6" l="1"/>
  <c r="F20" s="1"/>
  <c r="F18" i="4"/>
  <c r="F19" s="1"/>
</calcChain>
</file>

<file path=xl/sharedStrings.xml><?xml version="1.0" encoding="utf-8"?>
<sst xmlns="http://schemas.openxmlformats.org/spreadsheetml/2006/main" count="674" uniqueCount="155">
  <si>
    <t>RANCHI MUNICIPAL CORPORATION, RANCHI</t>
  </si>
  <si>
    <t xml:space="preserve">BILL OF QUANTITY </t>
  </si>
  <si>
    <t>Name of Work :- Construction of PCC road at jaypur road near stendra narayan singh house under ward no 01.</t>
  </si>
  <si>
    <t xml:space="preserve"> </t>
  </si>
  <si>
    <t>Sl. No.</t>
  </si>
  <si>
    <t>Items of work</t>
  </si>
  <si>
    <t>Qnty.</t>
  </si>
  <si>
    <t>Unit</t>
  </si>
  <si>
    <t>Rate</t>
  </si>
  <si>
    <t>Amount</t>
  </si>
  <si>
    <t>4
J.B.C.D 5.3.1.1</t>
  </si>
  <si>
    <t>Providing and laying in position cement concrete of specified grade excluding the cost of centering and shutering  All work upto pilith level.1:1.5.3(1 Cement:1.5 coarse sand(zone iii):3graded stone Aggregate 20mm nomial size.</t>
  </si>
  <si>
    <t>m3</t>
  </si>
  <si>
    <t>5
   J.B.C.D 5.3.17.1</t>
  </si>
  <si>
    <t xml:space="preserve">Centering and shuttering including strutting , etc and removel of form for  foundation, footings bases of column etc for mass concrete.             </t>
  </si>
  <si>
    <t>m2</t>
  </si>
  <si>
    <t>Carriage of Materials</t>
  </si>
  <si>
    <t>i</t>
  </si>
  <si>
    <t>Sand (Lead 49 KM)</t>
  </si>
  <si>
    <t>ii</t>
  </si>
  <si>
    <t>Stone Chips(Lead 22  KM)</t>
  </si>
  <si>
    <t>TOTAL</t>
  </si>
  <si>
    <t>GST (18%)</t>
  </si>
  <si>
    <t>L. CESS (1%)</t>
  </si>
  <si>
    <t>Name of Work :- Construction of PCC road hatma basti nitche kotcha from pcc road to ashok ram and pcc road to sunil khalkho under ward no 02.</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</si>
  <si>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</si>
  <si>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</si>
  <si>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</si>
  <si>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</si>
  <si>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M3</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</si>
  <si>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</si>
  <si>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</si>
  <si>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Sand Local / Dust(Lead 22  KM)</t>
  </si>
  <si>
    <t>iii</t>
  </si>
  <si>
    <t>Stone Chips  (Lead 22 KM)</t>
  </si>
  <si>
    <t>iv</t>
  </si>
  <si>
    <t>BOULDER-LEAD-( 36 KM )</t>
  </si>
  <si>
    <t>v</t>
  </si>
  <si>
    <t>Earth (Lead 01 KM)</t>
  </si>
  <si>
    <t>Name of Work :- Construction of RCC Drain at adelhatu masjid road fromfiroz house to munna house  under ward no-03.</t>
  </si>
  <si>
    <t>1
           5.1.1  J.B.C.D</t>
  </si>
  <si>
    <t>4
5.3.10 J.B.C.D</t>
  </si>
  <si>
    <t>R.C.C work in walls (any thickness) including atteched pilasters, buttresses, plinth and  string, course,fillits,column pillars piers, abutment, posts, and struts etc. above plinht level up to fioor five level, excluding cost of centering,shuttering,finishing and reinforcement:                                   1:1.5:3 (1 cement:1.5 coarse sand zone iii) : gradea stone aggregate 20 mm nominal size</t>
  </si>
  <si>
    <t>5
 5.3.11 J.B.C.D</t>
  </si>
  <si>
    <t>R.C.C work in walls in beam susspended floors, roofs having15* lannding balconies,shelvs,chajjas, lintels,bands plain winndow sills,staircase and spiral staircase above plinth level upto floorsfive level, excluding the cost of centering. Shuttring, finishing and reinforcement,with 1:1.5:3 (1 cement:1.5 coarse sand zone iii :3 graded stone aggregate 20 mm nominal size)</t>
  </si>
  <si>
    <t>6
   J.B.C.D 5.3.17.1</t>
  </si>
  <si>
    <t>7
5.5.4 +5.5.5 (a)</t>
  </si>
  <si>
    <t>Providing Tor steel reinforcement of 8 mm ,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8mm dia bar</t>
  </si>
  <si>
    <t>MT</t>
  </si>
  <si>
    <t>10mm dia bar</t>
  </si>
  <si>
    <t>(i)</t>
  </si>
  <si>
    <t>(ii)</t>
  </si>
  <si>
    <t>(iii)</t>
  </si>
  <si>
    <t>(iv)</t>
  </si>
  <si>
    <t>(v)</t>
  </si>
  <si>
    <t>Name of Work :- Construction of RCC Drain at Diwakar nagar durga mandir road bariatu from jitendra singh house to culvert under ward no 04.</t>
  </si>
  <si>
    <t>1.       5.10.3</t>
  </si>
  <si>
    <t>Dismantling of PCC  work ……do….all complete as per specification and direction of E/I,</t>
  </si>
  <si>
    <t>M³</t>
  </si>
  <si>
    <t xml:space="preserve">2.            5.1.1  </t>
  </si>
  <si>
    <t>3.
5.1.10</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</si>
  <si>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</si>
  <si>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</si>
  <si>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5. 
5.3.2.1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</si>
  <si>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</si>
  <si>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5.3.30.1</t>
  </si>
  <si>
    <t>Providing  Precast R.C.C M 200 in nominal mix (1:1.5:3) in slab ……..do…..all complete as per specification and direction of E/I.</t>
  </si>
  <si>
    <t>8
5.5.4 +5.5.5 (a)</t>
  </si>
  <si>
    <t>9
J.B.C.D 5.3.1.1</t>
  </si>
  <si>
    <t>10
   J.B.C.D 5.3.17.1</t>
  </si>
  <si>
    <t>Sand  (Lead Upto 49 km)</t>
  </si>
  <si>
    <r>
      <t>M</t>
    </r>
    <r>
      <rPr>
        <vertAlign val="superscript"/>
        <sz val="10"/>
        <rFont val="Century"/>
        <family val="1"/>
      </rPr>
      <t>3</t>
    </r>
  </si>
  <si>
    <t>Stone dust Local (Lead 22 KM)</t>
  </si>
  <si>
    <t>Stone Boulder (Lead 36 KM)</t>
  </si>
  <si>
    <t>Stone Chips (Lead 22 KM)</t>
  </si>
  <si>
    <t>Name of Work :- Construction of RCC Drain in bhidhiya bagan from house of janardhan ji to ajit ram under ward no-14.</t>
  </si>
  <si>
    <t>Labour for cleaning the work site before and after work etc.</t>
  </si>
  <si>
    <t>Each</t>
  </si>
  <si>
    <t>2            5.1.1  J.B.C.D</t>
  </si>
  <si>
    <t>3
4/M004</t>
  </si>
  <si>
    <t>4
5.6.8 J.B.C.D</t>
  </si>
  <si>
    <t>5
J.B.C.D 5.3.1.1</t>
  </si>
  <si>
    <t>6
5.3.10 J.B.C.D</t>
  </si>
  <si>
    <t>7
 5.3.11 J.B.C.D</t>
  </si>
  <si>
    <t>8
   J.B.C.D 5.3.17.1</t>
  </si>
  <si>
    <t>9
5.5.4 +5.5.5 (a)</t>
  </si>
  <si>
    <t>SAND-LEAD-42KM</t>
  </si>
  <si>
    <t>SAND LOCAL-LEAD-15KM</t>
  </si>
  <si>
    <t>CHIPS-LEAD-15KM</t>
  </si>
  <si>
    <t>BOULDER-LEAD-29KM</t>
  </si>
  <si>
    <t>EARTH-LEAD-1km</t>
  </si>
  <si>
    <t>Name of Work :- Construction of PCC road at Jhalam Nagar, Jhalamn Apartment to house of Brijendar ram under ward no 35.</t>
  </si>
  <si>
    <t>Name of Work :- Construction of Drain at Nai Mohalla from house of sardar ashok singh to house of late. Radha kishor vijayvargiya ji under ward no-45.</t>
  </si>
  <si>
    <t>5
5.3.10 J.B.C.D</t>
  </si>
  <si>
    <t>6
 5.3.11 J.B.C.D</t>
  </si>
  <si>
    <t>7
   J.B.C.D 5.3.17.1</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</si>
  <si>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</si>
  <si>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</si>
  <si>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3
 5.6.8
WRD</t>
  </si>
  <si>
    <t>4
 5.3.1.1</t>
  </si>
  <si>
    <t>Providing and laying in position cement concrete of specified grade excluding the cost of centering and shuttering - All work up to plinth level
1:1.5:3 (1 Cement : 1.5 coarse sand zone(III): 3 graded stone aggregate 20mm nominal size)</t>
  </si>
  <si>
    <t>5
5.3.17.1</t>
  </si>
  <si>
    <t>Centering and Shuttering including strutting, propping etc and removal of from for  
 Foundation , footing , bases of columns etc for mass concrete.</t>
  </si>
  <si>
    <r>
      <t>M</t>
    </r>
    <r>
      <rPr>
        <b/>
        <vertAlign val="superscript"/>
        <sz val="12"/>
        <rFont val="Calibri"/>
        <family val="2"/>
        <scheme val="minor"/>
      </rPr>
      <t>3</t>
    </r>
  </si>
  <si>
    <t>Total</t>
  </si>
  <si>
    <t>Add 18% GST</t>
  </si>
  <si>
    <t>Add 1% Labour Cess (+) :</t>
  </si>
  <si>
    <t>Grand Total</t>
  </si>
  <si>
    <t xml:space="preserve">Say RS. </t>
  </si>
  <si>
    <t>Carriage of materials</t>
  </si>
  <si>
    <t>Add 18%  GST</t>
  </si>
  <si>
    <t>Add 1 % L Cess</t>
  </si>
  <si>
    <t xml:space="preserve">1% L Cess </t>
  </si>
  <si>
    <t>Say</t>
  </si>
  <si>
    <t>Name of Work :- Construction of RCC Drain at Sarna toli gali no-05 from house if jageshwar gop to house of Ganga Oraon under ward no 08.</t>
  </si>
  <si>
    <t>1.       5.10.2</t>
  </si>
  <si>
    <t>7.
 5.5.4 (b)</t>
  </si>
  <si>
    <t>Providing Tor steel reinforcement of 10 mm,12mm &amp; 16mm bars as per approved design and drawing excluding carriage of Rods (straight or in coils) to work site, cutting, bending and binding with annealed wire with cost of wire, removal of rust, placing the rods in position all complete as per building specification and direction of E/I.
40% 8mm dia bar</t>
  </si>
  <si>
    <t>M.T.</t>
  </si>
  <si>
    <t>8.          5.3.17. 1</t>
  </si>
  <si>
    <t>Centering and shuttering including strutting, propping etc. and removal of from for Foundations,footings, bases of columns, etc. for mass concrete.</t>
  </si>
  <si>
    <t>M²</t>
  </si>
  <si>
    <t>Stone Boulder (Lead 36  KM)</t>
  </si>
  <si>
    <t>Stone Chips (Lead 22KM)</t>
  </si>
  <si>
    <r>
      <t>M</t>
    </r>
    <r>
      <rPr>
        <b/>
        <vertAlign val="superscript"/>
        <sz val="10"/>
        <rFont val="Century"/>
        <family val="1"/>
      </rPr>
      <t>3</t>
    </r>
  </si>
  <si>
    <t>BILL OF QUANTITY</t>
  </si>
  <si>
    <r>
      <rPr>
        <b/>
        <sz val="10"/>
        <color theme="1"/>
        <rFont val="Century"/>
        <family val="1"/>
      </rPr>
      <t>NAME OF WORK</t>
    </r>
    <r>
      <rPr>
        <sz val="11"/>
        <color theme="1"/>
        <rFont val="Century"/>
        <family val="1"/>
      </rPr>
      <t>:-Construction of drain in Different lanein Harinagar Madhukam Under Ward No. 28.</t>
    </r>
  </si>
  <si>
    <t>.</t>
  </si>
  <si>
    <t>1 5.10.3</t>
  </si>
  <si>
    <t>Dismentalling of Rienforced Cement Concrete and………..Do…..E/I.</t>
  </si>
  <si>
    <t>1A 5.10.1</t>
  </si>
  <si>
    <t>Dismentalling of Pucca Brick or Lime work………..Do…..E/I.</t>
  </si>
  <si>
    <t>2.            5.1.1 + 5.1.2</t>
  </si>
  <si>
    <t>2.       Sl.No.4 M-004 P.No.36 BCD</t>
  </si>
  <si>
    <t>Stone Crusher Dust finer than 3 mm with not more than 10% Passing 0.075 sieve at quarry.        Baasic Rate  = 300.00                     add 15.95%(C.P+O.H.+W.C)=347.85</t>
  </si>
  <si>
    <t>4.      8.6.8</t>
  </si>
  <si>
    <t>5.    5.3.1.2</t>
  </si>
  <si>
    <t>1:1.5:3 (1 Cement :2 Coarse Cement sand  (Zone III): 3Graded stone agregate 20 mm nominal Size)</t>
  </si>
  <si>
    <t>6                5.2.34</t>
  </si>
  <si>
    <t>Providing rough dressed course stone masonry in cement mortar (1:4) in foundation and plinth with hammer dressed stone ……………………………. all complete as per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</si>
  <si>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</si>
  <si>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</si>
  <si>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8. 5.3.11</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</si>
  <si>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</si>
  <si>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9. 5.5.5 (b)</t>
  </si>
  <si>
    <t>Providing Tor steel reinforcement of 8 mm &amp; 10 mm dia rods as per approved design and drawing  ………..do………TMT Fe500(Only Valid for Tata(Tiscon),Sail,JSPL,Electrosteel Steels Ltd. Bokaro and Vizag(RINL))</t>
  </si>
  <si>
    <t>10  5.3.17.1</t>
  </si>
  <si>
    <t xml:space="preserve">Centering and Shuttering including struting,propping etc and removal of from for                               </t>
  </si>
  <si>
    <t>Foundation, footing s bases of Coloumns etc for mass Concrete</t>
  </si>
  <si>
    <t>M2</t>
  </si>
  <si>
    <t>Sand  (Lead Upto 47 km)</t>
  </si>
  <si>
    <t>Stone Dust (Lead 20 KM)</t>
  </si>
  <si>
    <t>Stone Boulder (Lead 34 KM)</t>
  </si>
  <si>
    <t>Stone Chips (Lead 20 KM)</t>
  </si>
  <si>
    <t>Add 18% GST (+) :</t>
  </si>
</sst>
</file>

<file path=xl/styles.xml><?xml version="1.0" encoding="utf-8"?>
<styleSheet xmlns="http://schemas.openxmlformats.org/spreadsheetml/2006/main">
  <numFmts count="3">
    <numFmt numFmtId="164" formatCode="&quot;₹&quot;\ #,##0.00"/>
    <numFmt numFmtId="165" formatCode="0.000"/>
    <numFmt numFmtId="166" formatCode="0.0"/>
  </numFmts>
  <fonts count="30">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vertAlign val="superscript"/>
      <sz val="10"/>
      <name val="Century"/>
      <family val="1"/>
    </font>
    <font>
      <b/>
      <u/>
      <sz val="16"/>
      <color theme="1"/>
      <name val="Century"/>
      <family val="1"/>
    </font>
    <font>
      <b/>
      <sz val="12"/>
      <color theme="1"/>
      <name val="Century"/>
      <family val="1"/>
    </font>
    <font>
      <b/>
      <sz val="10"/>
      <color theme="1"/>
      <name val="Century"/>
      <family val="1"/>
    </font>
    <font>
      <b/>
      <sz val="12"/>
      <color theme="1"/>
      <name val="Calibri"/>
      <family val="2"/>
      <scheme val="minor"/>
    </font>
    <font>
      <b/>
      <sz val="12"/>
      <name val="Calibri"/>
      <family val="2"/>
      <scheme val="minor"/>
    </font>
    <font>
      <b/>
      <vertAlign val="superscript"/>
      <sz val="12"/>
      <name val="Calibri"/>
      <family val="2"/>
      <scheme val="minor"/>
    </font>
    <font>
      <b/>
      <sz val="9"/>
      <color theme="1"/>
      <name val="Century"/>
      <family val="1"/>
    </font>
    <font>
      <b/>
      <sz val="14"/>
      <color theme="1"/>
      <name val="Century"/>
      <family val="1"/>
    </font>
    <font>
      <sz val="9"/>
      <color theme="1"/>
      <name val="Calibri"/>
      <family val="2"/>
      <scheme val="minor"/>
    </font>
    <font>
      <sz val="12"/>
      <color theme="1"/>
      <name val="Century"/>
      <family val="1"/>
    </font>
    <font>
      <sz val="9"/>
      <color theme="1"/>
      <name val="Century"/>
      <family val="1"/>
    </font>
    <font>
      <sz val="10"/>
      <color theme="1"/>
      <name val="Century"/>
      <family val="1"/>
    </font>
    <font>
      <sz val="11"/>
      <color theme="1"/>
      <name val="Century"/>
      <family val="1"/>
    </font>
    <font>
      <sz val="10"/>
      <name val="Century"/>
      <family val="1"/>
    </font>
    <font>
      <b/>
      <sz val="16"/>
      <color theme="1"/>
      <name val="Calibri"/>
      <family val="2"/>
      <scheme val="minor"/>
    </font>
    <font>
      <b/>
      <sz val="16"/>
      <color theme="1"/>
      <name val="Century"/>
      <family val="1"/>
    </font>
    <font>
      <b/>
      <sz val="10"/>
      <name val="Century"/>
      <family val="1"/>
    </font>
    <font>
      <b/>
      <vertAlign val="superscript"/>
      <sz val="10"/>
      <name val="Century"/>
      <family val="1"/>
    </font>
    <font>
      <sz val="8"/>
      <color theme="1"/>
      <name val="Century"/>
      <family val="1"/>
    </font>
    <font>
      <sz val="18"/>
      <color theme="1"/>
      <name val="Century"/>
      <family val="1"/>
    </font>
    <font>
      <sz val="10.5"/>
      <color theme="1"/>
      <name val="Century"/>
      <family val="1"/>
    </font>
    <font>
      <sz val="8"/>
      <name val="Century"/>
      <family val="1"/>
    </font>
    <font>
      <sz val="12"/>
      <color theme="1"/>
      <name val="Calibri"/>
      <family val="2"/>
    </font>
    <font>
      <b/>
      <sz val="12"/>
      <color theme="1"/>
      <name val="Calibri"/>
      <family val="2"/>
    </font>
    <font>
      <b/>
      <sz val="8"/>
      <color theme="1"/>
      <name val="Century"/>
      <family val="1"/>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top" wrapText="1"/>
    </xf>
    <xf numFmtId="2" fontId="8" fillId="0" borderId="1" xfId="0" applyNumberFormat="1" applyFont="1" applyBorder="1" applyAlignment="1">
      <alignment horizontal="center" vertical="center"/>
    </xf>
    <xf numFmtId="0" fontId="8" fillId="0" borderId="1" xfId="0" applyFont="1" applyBorder="1" applyAlignment="1">
      <alignment horizontal="center" vertical="center"/>
    </xf>
    <xf numFmtId="164" fontId="8" fillId="0" borderId="1" xfId="0" applyNumberFormat="1" applyFont="1" applyBorder="1" applyAlignment="1">
      <alignment horizontal="center" vertical="center"/>
    </xf>
    <xf numFmtId="0" fontId="8" fillId="0" borderId="1" xfId="0" applyFont="1" applyBorder="1" applyAlignment="1">
      <alignment horizontal="center" vertical="top" wrapText="1"/>
    </xf>
    <xf numFmtId="2" fontId="8"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8" fillId="0" borderId="1" xfId="0" applyFont="1" applyBorder="1" applyAlignment="1">
      <alignment horizontal="center" wrapText="1"/>
    </xf>
    <xf numFmtId="164" fontId="8"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64" fontId="12" fillId="0" borderId="1" xfId="0" applyNumberFormat="1" applyFont="1" applyBorder="1" applyAlignment="1">
      <alignment horizontal="center" vertical="center"/>
    </xf>
    <xf numFmtId="0" fontId="13" fillId="0" borderId="0" xfId="0" applyFont="1"/>
    <xf numFmtId="0" fontId="13" fillId="0" borderId="0" xfId="0" applyFont="1" applyAlignment="1">
      <alignment horizontal="center"/>
    </xf>
    <xf numFmtId="0" fontId="15" fillId="0" borderId="1" xfId="0" applyFont="1" applyBorder="1" applyAlignment="1">
      <alignment horizontal="center" vertical="center" wrapText="1"/>
    </xf>
    <xf numFmtId="0" fontId="16" fillId="0" borderId="1" xfId="0" applyFont="1" applyBorder="1" applyAlignment="1">
      <alignment horizontal="left" vertical="top" wrapText="1"/>
    </xf>
    <xf numFmtId="2" fontId="11"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7"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top" wrapText="1"/>
    </xf>
    <xf numFmtId="2" fontId="7" fillId="0" borderId="1" xfId="0" applyNumberFormat="1" applyFont="1" applyBorder="1" applyAlignment="1">
      <alignment horizontal="center" vertical="center" wrapText="1"/>
    </xf>
    <xf numFmtId="0" fontId="18" fillId="0" borderId="1" xfId="0" applyFont="1" applyBorder="1" applyAlignment="1">
      <alignment horizontal="center" vertical="center"/>
    </xf>
    <xf numFmtId="0" fontId="16" fillId="0" borderId="1" xfId="0" applyFont="1" applyBorder="1" applyAlignment="1">
      <alignment horizontal="center" wrapText="1"/>
    </xf>
    <xf numFmtId="0" fontId="7" fillId="0" borderId="1" xfId="0" applyFont="1" applyBorder="1" applyAlignment="1">
      <alignment horizontal="center" wrapText="1"/>
    </xf>
    <xf numFmtId="164" fontId="3" fillId="0" borderId="1"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65" fontId="1"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164" fontId="2" fillId="0" borderId="1" xfId="0" applyNumberFormat="1" applyFont="1" applyBorder="1" applyAlignment="1">
      <alignment horizontal="center" vertical="center"/>
    </xf>
    <xf numFmtId="164"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2" xfId="0" applyFont="1" applyBorder="1" applyAlignment="1">
      <alignment horizontal="right" vertical="center" wrapText="1"/>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4" xfId="0" applyFont="1" applyBorder="1" applyAlignment="1">
      <alignment horizontal="right" vertical="center" wrapText="1"/>
    </xf>
    <xf numFmtId="0" fontId="16" fillId="0" borderId="2" xfId="0" applyFont="1" applyBorder="1" applyAlignment="1">
      <alignment horizontal="right" vertical="center" wrapText="1"/>
    </xf>
    <xf numFmtId="0" fontId="1" fillId="0" borderId="1" xfId="0" applyFont="1" applyBorder="1" applyAlignment="1">
      <alignment horizontal="right" vertical="center" wrapText="1"/>
    </xf>
    <xf numFmtId="0" fontId="19" fillId="0" borderId="1" xfId="0" applyFont="1" applyBorder="1" applyAlignment="1">
      <alignment horizontal="center" vertical="center"/>
    </xf>
    <xf numFmtId="164" fontId="3" fillId="0" borderId="1" xfId="0" applyNumberFormat="1" applyFont="1" applyBorder="1" applyAlignment="1">
      <alignment horizont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1" fillId="0" borderId="1" xfId="0" applyFont="1" applyBorder="1" applyAlignment="1">
      <alignment horizontal="center" vertical="center" wrapText="1"/>
    </xf>
    <xf numFmtId="0" fontId="21"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7" fillId="0" borderId="4" xfId="0" applyFont="1" applyBorder="1" applyAlignment="1">
      <alignment horizontal="center" vertical="center" wrapText="1"/>
    </xf>
    <xf numFmtId="0" fontId="7" fillId="0" borderId="2" xfId="0" applyFont="1" applyBorder="1" applyAlignment="1">
      <alignment horizontal="right" vertical="center" wrapText="1"/>
    </xf>
    <xf numFmtId="0" fontId="0" fillId="0" borderId="0" xfId="0" applyAlignment="1">
      <alignment horizontal="center"/>
    </xf>
    <xf numFmtId="0" fontId="23" fillId="0" borderId="0" xfId="0" applyFont="1"/>
    <xf numFmtId="0" fontId="24" fillId="0" borderId="0" xfId="0" applyFont="1" applyAlignment="1">
      <alignment horizontal="center" vertical="center"/>
    </xf>
    <xf numFmtId="0" fontId="24" fillId="2" borderId="0" xfId="0" applyFont="1" applyFill="1" applyAlignment="1">
      <alignment horizontal="center" vertical="center"/>
    </xf>
    <xf numFmtId="0" fontId="17" fillId="0" borderId="5" xfId="0" applyFont="1" applyBorder="1" applyAlignment="1">
      <alignment horizontal="center" vertical="center" wrapText="1"/>
    </xf>
    <xf numFmtId="2" fontId="11" fillId="0" borderId="1" xfId="0" applyNumberFormat="1" applyFont="1" applyBorder="1" applyAlignment="1">
      <alignment horizontal="center"/>
    </xf>
    <xf numFmtId="2" fontId="7" fillId="0" borderId="1" xfId="0" applyNumberFormat="1" applyFont="1" applyBorder="1" applyAlignment="1">
      <alignment horizontal="center" wrapText="1"/>
    </xf>
    <xf numFmtId="0" fontId="15" fillId="0" borderId="1" xfId="0" applyFont="1" applyBorder="1" applyAlignment="1">
      <alignment vertical="top" wrapText="1"/>
    </xf>
    <xf numFmtId="0" fontId="11" fillId="0" borderId="1" xfId="0" applyFont="1" applyBorder="1" applyAlignment="1">
      <alignment horizontal="center"/>
    </xf>
    <xf numFmtId="0" fontId="25" fillId="0" borderId="1" xfId="0" applyFont="1" applyBorder="1" applyAlignment="1">
      <alignment vertical="top" wrapText="1"/>
    </xf>
    <xf numFmtId="0" fontId="26" fillId="0" borderId="1" xfId="0" applyFont="1" applyBorder="1" applyAlignment="1">
      <alignment horizontal="left" vertical="top" wrapText="1"/>
    </xf>
    <xf numFmtId="165" fontId="7" fillId="0" borderId="1" xfId="0" applyNumberFormat="1" applyFont="1" applyBorder="1" applyAlignment="1">
      <alignment horizontal="center" wrapText="1"/>
    </xf>
    <xf numFmtId="0" fontId="26" fillId="0" borderId="1" xfId="0" applyFont="1" applyBorder="1" applyAlignment="1">
      <alignment horizontal="center" vertical="center" wrapText="1"/>
    </xf>
    <xf numFmtId="2" fontId="18" fillId="0" borderId="1" xfId="0" applyNumberFormat="1" applyFont="1" applyBorder="1" applyAlignment="1">
      <alignment horizontal="center"/>
    </xf>
    <xf numFmtId="0" fontId="21" fillId="0" borderId="1" xfId="0" applyFont="1" applyBorder="1" applyAlignment="1">
      <alignment horizontal="center"/>
    </xf>
    <xf numFmtId="0" fontId="16" fillId="0" borderId="6" xfId="0" applyFont="1" applyBorder="1" applyAlignment="1">
      <alignment vertical="center" wrapText="1"/>
    </xf>
    <xf numFmtId="0" fontId="16" fillId="0" borderId="6" xfId="0" applyFont="1" applyBorder="1" applyAlignment="1">
      <alignment vertical="top" wrapText="1"/>
    </xf>
    <xf numFmtId="0" fontId="0" fillId="0" borderId="0" xfId="0" applyAlignment="1"/>
    <xf numFmtId="0" fontId="27" fillId="0" borderId="1" xfId="0" applyFont="1" applyBorder="1" applyAlignment="1">
      <alignment horizontal="center" wrapText="1"/>
    </xf>
    <xf numFmtId="0" fontId="28" fillId="0" borderId="1" xfId="0" applyFont="1" applyBorder="1" applyAlignment="1">
      <alignment horizontal="center" wrapText="1"/>
    </xf>
    <xf numFmtId="0" fontId="16" fillId="0" borderId="7" xfId="0" applyFont="1" applyBorder="1" applyAlignment="1">
      <alignment horizontal="center" vertical="top" wrapText="1"/>
    </xf>
    <xf numFmtId="0" fontId="16" fillId="0" borderId="7" xfId="0" applyFont="1" applyBorder="1" applyAlignment="1">
      <alignment horizontal="left" vertical="top" wrapText="1"/>
    </xf>
    <xf numFmtId="0" fontId="16" fillId="0" borderId="1" xfId="0" applyFont="1" applyBorder="1" applyAlignment="1">
      <alignment vertical="top" wrapText="1"/>
    </xf>
    <xf numFmtId="2" fontId="7" fillId="0" borderId="1" xfId="0" applyNumberFormat="1" applyFont="1" applyBorder="1" applyAlignment="1">
      <alignment horizontal="center"/>
    </xf>
    <xf numFmtId="0" fontId="16" fillId="0" borderId="1" xfId="0" applyFont="1" applyBorder="1" applyAlignment="1">
      <alignment horizontal="center"/>
    </xf>
    <xf numFmtId="2" fontId="16" fillId="0" borderId="1" xfId="0" applyNumberFormat="1" applyFont="1" applyBorder="1" applyAlignment="1">
      <alignment horizontal="center"/>
    </xf>
    <xf numFmtId="0" fontId="16" fillId="0" borderId="1" xfId="0" applyFont="1" applyFill="1" applyBorder="1" applyAlignment="1">
      <alignment horizontal="center" vertical="top" wrapText="1"/>
    </xf>
    <xf numFmtId="0" fontId="18" fillId="0" borderId="1" xfId="0" applyFont="1" applyBorder="1" applyAlignment="1">
      <alignment horizontal="center"/>
    </xf>
    <xf numFmtId="0" fontId="1" fillId="0" borderId="1" xfId="0" applyFont="1" applyBorder="1" applyAlignment="1">
      <alignment horizontal="center"/>
    </xf>
    <xf numFmtId="166" fontId="7" fillId="0" borderId="1" xfId="0" applyNumberFormat="1" applyFont="1" applyBorder="1" applyAlignment="1">
      <alignment horizontal="center" wrapText="1"/>
    </xf>
    <xf numFmtId="2" fontId="1" fillId="0" borderId="1" xfId="0" applyNumberFormat="1" applyFont="1" applyBorder="1" applyAlignment="1">
      <alignment horizontal="center"/>
    </xf>
    <xf numFmtId="0" fontId="16" fillId="0" borderId="2" xfId="0" applyFont="1" applyBorder="1" applyAlignment="1">
      <alignment horizontal="right" wrapText="1"/>
    </xf>
    <xf numFmtId="0" fontId="16" fillId="0" borderId="3" xfId="0" applyFont="1" applyBorder="1" applyAlignment="1">
      <alignment horizontal="right" wrapText="1"/>
    </xf>
    <xf numFmtId="0" fontId="16" fillId="0" borderId="4" xfId="0" applyFont="1" applyBorder="1" applyAlignment="1">
      <alignment horizontal="right" wrapText="1"/>
    </xf>
    <xf numFmtId="0" fontId="11" fillId="0" borderId="2" xfId="0" applyFont="1" applyBorder="1" applyAlignment="1">
      <alignment horizontal="right"/>
    </xf>
    <xf numFmtId="0" fontId="11" fillId="0" borderId="3" xfId="0" applyFont="1" applyBorder="1" applyAlignment="1">
      <alignment horizontal="right"/>
    </xf>
    <xf numFmtId="0" fontId="11" fillId="0" borderId="4" xfId="0" applyFont="1" applyBorder="1" applyAlignment="1">
      <alignment horizontal="right"/>
    </xf>
    <xf numFmtId="2" fontId="29" fillId="0" borderId="1" xfId="0" applyNumberFormat="1" applyFont="1" applyBorder="1" applyAlignment="1"/>
    <xf numFmtId="0" fontId="11" fillId="0" borderId="0" xfId="0" applyFont="1" applyBorder="1" applyAlignment="1">
      <alignment horizontal="right"/>
    </xf>
    <xf numFmtId="2" fontId="11" fillId="0" borderId="0" xfId="0" applyNumberFormat="1" applyFont="1"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612284</xdr:colOff>
      <xdr:row>0</xdr:row>
      <xdr:rowOff>67780</xdr:rowOff>
    </xdr:from>
    <xdr:to>
      <xdr:col>5</xdr:col>
      <xdr:colOff>612324</xdr:colOff>
      <xdr:row>0</xdr:row>
      <xdr:rowOff>844157</xdr:rowOff>
    </xdr:to>
    <xdr:pic>
      <xdr:nvPicPr>
        <xdr:cNvPr id="2" name="Picture 1" descr="RMC_LOGO.jpg">
          <a:extLst>
            <a:ext uri="{FF2B5EF4-FFF2-40B4-BE49-F238E27FC236}">
              <a16:creationId xmlns:a16="http://schemas.microsoft.com/office/drawing/2014/main" xmlns="" id="{A1BE4602-9C63-4C5F-9B7B-3421877E33B6}"/>
            </a:ext>
          </a:extLst>
        </xdr:cNvPr>
        <xdr:cNvPicPr>
          <a:picLocks noChangeAspect="1"/>
        </xdr:cNvPicPr>
      </xdr:nvPicPr>
      <xdr:blipFill>
        <a:blip xmlns:r="http://schemas.openxmlformats.org/officeDocument/2006/relationships" r:embed="rId1" cstate="print"/>
        <a:stretch>
          <a:fillRect/>
        </a:stretch>
      </xdr:blipFill>
      <xdr:spPr>
        <a:xfrm>
          <a:off x="5612909" y="629755"/>
          <a:ext cx="733465" cy="776377"/>
        </a:xfrm>
        <a:prstGeom prst="rect">
          <a:avLst/>
        </a:prstGeom>
      </xdr:spPr>
    </xdr:pic>
    <xdr:clientData/>
  </xdr:twoCellAnchor>
  <xdr:twoCellAnchor editAs="oneCell">
    <xdr:from>
      <xdr:col>0</xdr:col>
      <xdr:colOff>192358</xdr:colOff>
      <xdr:row>0</xdr:row>
      <xdr:rowOff>68722</xdr:rowOff>
    </xdr:from>
    <xdr:to>
      <xdr:col>1</xdr:col>
      <xdr:colOff>719793</xdr:colOff>
      <xdr:row>0</xdr:row>
      <xdr:rowOff>822556</xdr:rowOff>
    </xdr:to>
    <xdr:pic>
      <xdr:nvPicPr>
        <xdr:cNvPr id="3" name="Picture 2">
          <a:extLst>
            <a:ext uri="{FF2B5EF4-FFF2-40B4-BE49-F238E27FC236}">
              <a16:creationId xmlns:a16="http://schemas.microsoft.com/office/drawing/2014/main" xmlns="" id="{8DFB227C-DB5D-40C3-BB25-F188DD4E20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92358" y="630697"/>
          <a:ext cx="736985" cy="753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612284</xdr:colOff>
      <xdr:row>1</xdr:row>
      <xdr:rowOff>67780</xdr:rowOff>
    </xdr:from>
    <xdr:to>
      <xdr:col>5</xdr:col>
      <xdr:colOff>614968</xdr:colOff>
      <xdr:row>1</xdr:row>
      <xdr:rowOff>234557</xdr:rowOff>
    </xdr:to>
    <xdr:pic>
      <xdr:nvPicPr>
        <xdr:cNvPr id="2" name="Picture 1" descr="RMC_LOGO.jpg">
          <a:extLst>
            <a:ext uri="{FF2B5EF4-FFF2-40B4-BE49-F238E27FC236}">
              <a16:creationId xmlns:a16="http://schemas.microsoft.com/office/drawing/2014/main" xmlns="" id="{76CE46CF-15CC-4166-9FD6-FC761158562B}"/>
            </a:ext>
          </a:extLst>
        </xdr:cNvPr>
        <xdr:cNvPicPr>
          <a:picLocks noChangeAspect="1"/>
        </xdr:cNvPicPr>
      </xdr:nvPicPr>
      <xdr:blipFill>
        <a:blip xmlns:r="http://schemas.openxmlformats.org/officeDocument/2006/relationships" r:embed="rId1" cstate="print"/>
        <a:stretch>
          <a:fillRect/>
        </a:stretch>
      </xdr:blipFill>
      <xdr:spPr>
        <a:xfrm>
          <a:off x="5612909" y="629755"/>
          <a:ext cx="483091" cy="166777"/>
        </a:xfrm>
        <a:prstGeom prst="rect">
          <a:avLst/>
        </a:prstGeom>
      </xdr:spPr>
    </xdr:pic>
    <xdr:clientData/>
  </xdr:twoCellAnchor>
  <xdr:twoCellAnchor editAs="oneCell">
    <xdr:from>
      <xdr:col>0</xdr:col>
      <xdr:colOff>192358</xdr:colOff>
      <xdr:row>1</xdr:row>
      <xdr:rowOff>68722</xdr:rowOff>
    </xdr:from>
    <xdr:to>
      <xdr:col>1</xdr:col>
      <xdr:colOff>805518</xdr:colOff>
      <xdr:row>2</xdr:row>
      <xdr:rowOff>3406</xdr:rowOff>
    </xdr:to>
    <xdr:pic>
      <xdr:nvPicPr>
        <xdr:cNvPr id="3" name="Picture 2">
          <a:extLst>
            <a:ext uri="{FF2B5EF4-FFF2-40B4-BE49-F238E27FC236}">
              <a16:creationId xmlns:a16="http://schemas.microsoft.com/office/drawing/2014/main" xmlns="" id="{79CB0BD6-E4A3-48E1-8EC5-DE78565BC2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92358" y="630697"/>
          <a:ext cx="917960" cy="8871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97B85AF1-6A7C-4C17-81D7-BD5746E718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31759B74-FB7D-4584-8CC1-5BE382B18481}"/>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CB506529-A6A0-4883-A0EC-B9E079EAE6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6DB681FF-E759-4BA7-8324-740453CE632A}"/>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a16="http://schemas.microsoft.com/office/drawing/2014/main" xmlns="" id="{1124F578-27BD-4C10-92AB-A90BA3464E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a16="http://schemas.microsoft.com/office/drawing/2014/main" xmlns="" id="{431356EA-F79F-4AA8-A575-89EC22F4DD67}"/>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Y%20MAYOR/W-03/PCC%20ROAD%20Adelhatu.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dmin/Downloads/DifferntHari%20Nag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Y%20MAYOR/W-07/PCC%20ROAD%20Gadi%20Ga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Y%20MAYOR/W-08/GAURD%20WALL%20Mahavir%20naga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RD-08/ROAD/PCC%20ROAD%20Ravindranath%20Acadam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wnloads/Dymayor%20BOQ.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Y%20MAYOR/W-11/RCC%20Drain%20Lalpur%20BI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ARD%20-07/ROAD/PCC%20ROAD%20gadigaon%20Pahantoli%20kuwar%20run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Y%20MAYOR/W-08/RCC%20Drain%20Mahavir%20nagar%20near%20Nal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Y%20MAYOR/W-08/PCC%20ROAD%20Mahavir%20Nagar%20Near%20Nal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Adelhatu PCC"/>
    </sheetNames>
    <sheetDataSet>
      <sheetData sheetId="0">
        <row r="3">
          <cell r="A3" t="str">
            <v>Name of Work :- Construction of PCC Road at Adelhatu road no-02, near Gorakh Prashad Sinha under ward no-03</v>
          </cell>
        </row>
        <row r="8">
          <cell r="G8">
            <v>96.86</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21.95</v>
          </cell>
          <cell r="I12">
            <v>347.85</v>
          </cell>
        </row>
        <row r="16">
          <cell r="G16">
            <v>52.95</v>
          </cell>
          <cell r="I16">
            <v>1756.4</v>
          </cell>
        </row>
        <row r="20">
          <cell r="G20">
            <v>64.569999999999993</v>
          </cell>
          <cell r="I20">
            <v>4961.7299999999996</v>
          </cell>
        </row>
        <row r="24">
          <cell r="G24">
            <v>35.32</v>
          </cell>
          <cell r="I24">
            <v>194.5</v>
          </cell>
        </row>
        <row r="26">
          <cell r="B26" t="str">
            <v>Sand  (Lead Upto 49 km)</v>
          </cell>
          <cell r="G26">
            <v>27.77</v>
          </cell>
          <cell r="I26">
            <v>848.82</v>
          </cell>
        </row>
        <row r="27">
          <cell r="B27" t="str">
            <v>Stone Dust (Lead 22 KM)</v>
          </cell>
          <cell r="G27">
            <v>21.95</v>
          </cell>
          <cell r="I27">
            <v>447.06</v>
          </cell>
        </row>
        <row r="28">
          <cell r="B28" t="str">
            <v>Stone Boulder (Lead 36  KM)</v>
          </cell>
          <cell r="G28">
            <v>52.95</v>
          </cell>
          <cell r="I28">
            <v>679.66</v>
          </cell>
        </row>
        <row r="29">
          <cell r="B29" t="str">
            <v>Stone Chips (Lead 22KM)</v>
          </cell>
          <cell r="G29">
            <v>55.53</v>
          </cell>
          <cell r="I29">
            <v>447.06</v>
          </cell>
        </row>
        <row r="30">
          <cell r="B30" t="str">
            <v>Earth (Lead 01 KM)</v>
          </cell>
          <cell r="G30">
            <v>96.86</v>
          </cell>
          <cell r="I30">
            <v>117.54</v>
          </cell>
        </row>
      </sheetData>
      <sheetData sheetId="1" refreshError="1"/>
      <sheetData sheetId="2" refreshError="1"/>
      <sheetData sheetId="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7">
          <cell r="G7">
            <v>1.7700368167657887</v>
          </cell>
        </row>
        <row r="11">
          <cell r="G11">
            <v>9.912206173888416</v>
          </cell>
        </row>
        <row r="15">
          <cell r="G15">
            <v>127.44265080713679</v>
          </cell>
        </row>
        <row r="19">
          <cell r="G19">
            <v>10.629999999999999</v>
          </cell>
        </row>
        <row r="23">
          <cell r="G23">
            <v>17.71</v>
          </cell>
        </row>
        <row r="30">
          <cell r="G30">
            <v>14.17</v>
          </cell>
        </row>
        <row r="34">
          <cell r="G34">
            <v>31.860662701784197</v>
          </cell>
        </row>
        <row r="38">
          <cell r="G38">
            <v>286.55514247211897</v>
          </cell>
        </row>
        <row r="42">
          <cell r="G42">
            <v>21.24</v>
          </cell>
        </row>
        <row r="47">
          <cell r="G47">
            <v>0.75</v>
          </cell>
        </row>
        <row r="49">
          <cell r="G49">
            <v>1.1299999999999999</v>
          </cell>
        </row>
        <row r="53">
          <cell r="G53">
            <v>27.89</v>
          </cell>
        </row>
      </sheetData>
      <sheetData sheetId="1">
        <row r="10">
          <cell r="E10">
            <v>10.629999999999999</v>
          </cell>
          <cell r="F10">
            <v>36.830000000000005</v>
          </cell>
          <cell r="G10">
            <v>31.020000000000003</v>
          </cell>
          <cell r="H10">
            <v>49.570662701784201</v>
          </cell>
          <cell r="I10">
            <v>127.44265080713679</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 val="Gadigaon PCC"/>
    </sheetNames>
    <sheetDataSet>
      <sheetData sheetId="0" refreshError="1">
        <row r="3">
          <cell r="A3" t="str">
            <v>Name of Work :- Construction of PCC Road at Gadigaon from Talab to house of Arvind Yadav under ward no-07</v>
          </cell>
        </row>
        <row r="8">
          <cell r="G8">
            <v>103.02</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23.35</v>
          </cell>
          <cell r="I12">
            <v>347.85</v>
          </cell>
        </row>
        <row r="16">
          <cell r="G16">
            <v>56.32</v>
          </cell>
          <cell r="I16">
            <v>1756.4</v>
          </cell>
        </row>
        <row r="20">
          <cell r="G20">
            <v>68.680000000000007</v>
          </cell>
          <cell r="I20">
            <v>4961.7299999999996</v>
          </cell>
        </row>
        <row r="24">
          <cell r="G24">
            <v>45.07</v>
          </cell>
          <cell r="I24">
            <v>194.5</v>
          </cell>
        </row>
        <row r="26">
          <cell r="B26" t="str">
            <v>Sand  (Lead Upto 49 km)</v>
          </cell>
          <cell r="G26">
            <v>29.53</v>
          </cell>
          <cell r="I26">
            <v>848.82</v>
          </cell>
        </row>
        <row r="27">
          <cell r="B27" t="str">
            <v>Stone Dust (Lead 22 KM)</v>
          </cell>
          <cell r="G27">
            <v>23.35</v>
          </cell>
          <cell r="I27">
            <v>447.06</v>
          </cell>
        </row>
        <row r="28">
          <cell r="B28" t="str">
            <v>Stone Boulder (Lead 36  KM)</v>
          </cell>
          <cell r="G28">
            <v>56.32</v>
          </cell>
          <cell r="I28">
            <v>679.66</v>
          </cell>
        </row>
        <row r="29">
          <cell r="B29" t="str">
            <v>Stone Chips (Lead 22KM)</v>
          </cell>
          <cell r="G29">
            <v>59.06</v>
          </cell>
          <cell r="I29">
            <v>447.06</v>
          </cell>
        </row>
        <row r="30">
          <cell r="B30" t="str">
            <v>Earth (Lead 01 KM)</v>
          </cell>
          <cell r="G30">
            <v>103.02</v>
          </cell>
          <cell r="I30">
            <v>117.54</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Mahavir Nagar Gaurd Wall"/>
    </sheetNames>
    <sheetDataSet>
      <sheetData sheetId="0">
        <row r="3">
          <cell r="B3" t="str">
            <v>Name of Work :- Construction of Guard Wall at Mahavir Nagar under ward no-08</v>
          </cell>
        </row>
        <row r="5">
          <cell r="A5" t="str">
            <v>1.            5.1.1</v>
          </cell>
        </row>
        <row r="8">
          <cell r="G8">
            <v>95.4</v>
          </cell>
        </row>
        <row r="9">
          <cell r="A9" t="str">
            <v>2  4/M004</v>
          </cell>
        </row>
        <row r="12">
          <cell r="G12">
            <v>4.34</v>
          </cell>
        </row>
        <row r="13">
          <cell r="A13" t="str">
            <v>3 5.6.8</v>
          </cell>
        </row>
        <row r="16">
          <cell r="G16">
            <v>7.1120079297649381</v>
          </cell>
        </row>
        <row r="17">
          <cell r="A17" t="str">
            <v>4 5.3.1.2</v>
          </cell>
        </row>
        <row r="21">
          <cell r="G21">
            <v>6.57</v>
          </cell>
          <cell r="I21">
            <v>4598.2299999999996</v>
          </cell>
        </row>
        <row r="22">
          <cell r="A22" t="str">
            <v>55.2.34</v>
          </cell>
          <cell r="B22" t="str">
            <v>Providing rough dressed course stone masonry in cement mortar (1:4) in foundation and plinth –do—do-</v>
          </cell>
        </row>
        <row r="26">
          <cell r="G26">
            <v>63.19</v>
          </cell>
          <cell r="I26">
            <v>2987.47</v>
          </cell>
        </row>
        <row r="27">
          <cell r="A27" t="str">
            <v>65.1.8</v>
          </cell>
          <cell r="B27" t="str">
            <v>Filling in foundation trenches and pinth in layers not exceeding 150mm.thick well watered,rammed,fully compacted and fine dressed with earth obtained from excavation of foundation trenches within a lead of 50M and lift of 1.5M all complete as per building specification and direction of E/I(Mode of measurement compacted volue).</v>
          </cell>
        </row>
        <row r="31">
          <cell r="G31">
            <v>208.69</v>
          </cell>
          <cell r="I31">
            <v>55.28</v>
          </cell>
        </row>
        <row r="34">
          <cell r="B34" t="str">
            <v>Sand  (Lead Upto 49 km)</v>
          </cell>
          <cell r="G34">
            <v>28.236000000000001</v>
          </cell>
          <cell r="I34">
            <v>848.82</v>
          </cell>
        </row>
        <row r="35">
          <cell r="B35" t="str">
            <v>Stone Dust (Lead 22 KM)</v>
          </cell>
          <cell r="G35">
            <v>4.34</v>
          </cell>
          <cell r="I35">
            <v>447.06</v>
          </cell>
        </row>
        <row r="36">
          <cell r="B36" t="str">
            <v>Stone Boulder (Lead 36  KM)</v>
          </cell>
          <cell r="G36">
            <v>70.30200792976494</v>
          </cell>
          <cell r="I36">
            <v>679.66</v>
          </cell>
        </row>
        <row r="37">
          <cell r="B37" t="str">
            <v>Stone Chips (Lead 22KM)</v>
          </cell>
          <cell r="G37">
            <v>5.91</v>
          </cell>
          <cell r="I37">
            <v>447.06</v>
          </cell>
        </row>
        <row r="38">
          <cell r="B38" t="str">
            <v>Earth (Lead 01 KM)</v>
          </cell>
          <cell r="G38">
            <v>113.28999999999999</v>
          </cell>
          <cell r="I38">
            <v>117.54</v>
          </cell>
        </row>
      </sheetData>
      <sheetData sheetId="1" refreshError="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New Bajrang Nagar"/>
      <sheetName val="BOQ"/>
    </sheetNames>
    <sheetDataSet>
      <sheetData sheetId="0">
        <row r="3">
          <cell r="A3" t="str">
            <v>Name of Work :- Repairing of PCC Road at Kokar,New Bajrang Nagar under ward no-08</v>
          </cell>
        </row>
        <row r="5">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I8">
            <v>151.82</v>
          </cell>
        </row>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B17" t="str">
            <v>Providing and laying in position cement concrete of specified grade excluding the cost of centering and shuttering - All work up to plinth level1:1.5:3 (1 Cement : 1.5 coarse sand zone(III): 3 graded stone aggregate 20mm nominal size)</v>
          </cell>
        </row>
      </sheetData>
      <sheetData sheetId="1"/>
      <sheetData sheetId="2"/>
      <sheetData sheetId="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New Bajrang Nagar"/>
      <sheetName val="BOQ"/>
      <sheetName val="Peace Road"/>
      <sheetName val="BOQ Kanatatoli school"/>
      <sheetName val="Dhurwa HEC "/>
      <sheetName val="Kamla Nagar Drain"/>
      <sheetName val="Kantatoli Paver Block"/>
      <sheetName val="Boundry Wall 29"/>
      <sheetName val="Mahavir Nagar Gaurd Wall"/>
      <sheetName val="Gadigaon PCC"/>
      <sheetName val="Balajee Saree"/>
      <sheetName val="Adelhatu PCC"/>
      <sheetName val="Gudri"/>
      <sheetName val="Sheet1"/>
    </sheetNames>
    <sheetDataSet>
      <sheetData sheetId="0"/>
      <sheetData sheetId="1"/>
      <sheetData sheetId="2"/>
      <sheetData sheetId="3"/>
      <sheetData sheetId="4"/>
      <sheetData sheetId="5"/>
      <sheetData sheetId="6"/>
      <sheetData sheetId="7"/>
      <sheetData sheetId="8">
        <row r="8">
          <cell r="D8" t="str">
            <v>M3</v>
          </cell>
        </row>
      </sheetData>
      <sheetData sheetId="9"/>
      <sheetData sheetId="10"/>
      <sheetData sheetId="11"/>
      <sheetData sheetId="12"/>
      <sheetData sheetId="1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rain"/>
      <sheetName val="Drain Mat"/>
      <sheetName val="Lalpur Amrawati "/>
      <sheetName val="Sheet3"/>
    </sheetNames>
    <sheetDataSet>
      <sheetData sheetId="0" refreshError="1">
        <row r="3">
          <cell r="A3" t="str">
            <v>Name of Work :-Construction of RCC Drain at Lalpur, Peace road from Amrawati Apartment to Ranchi Gujrati Patel Samaj ward no-11</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84.96</v>
          </cell>
          <cell r="I8">
            <v>151.82</v>
          </cell>
        </row>
        <row r="9">
          <cell r="A9" t="str">
            <v>24/M004</v>
          </cell>
        </row>
        <row r="12">
          <cell r="G12">
            <v>4.53</v>
          </cell>
        </row>
        <row r="13">
          <cell r="A13" t="str">
            <v>35.6.8</v>
          </cell>
        </row>
        <row r="16">
          <cell r="G16">
            <v>11.61</v>
          </cell>
        </row>
        <row r="17">
          <cell r="A17" t="str">
            <v>45.3.10</v>
          </cell>
        </row>
        <row r="21">
          <cell r="G21">
            <v>26.34</v>
          </cell>
          <cell r="I21">
            <v>6082.45</v>
          </cell>
        </row>
        <row r="22">
          <cell r="A22" t="str">
            <v>5 5.3.11</v>
          </cell>
          <cell r="B22" t="str">
            <v>Renforced cement conrete work in beams, suspended floors, having slopeup to 15' landing, balconies, shelves, chajjas, lintels, bands, plain windowsill ---------do----do-------E/I1:1.5:3 (1 Cement : 1.5 coarse sand zone(III): 3 graded stone aggregate 20mm nominal size)</v>
          </cell>
        </row>
        <row r="25">
          <cell r="G25">
            <v>14.16</v>
          </cell>
          <cell r="I25">
            <v>6308.87</v>
          </cell>
        </row>
        <row r="26">
          <cell r="B2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30">
          <cell r="G30">
            <v>3.218</v>
          </cell>
          <cell r="I30">
            <v>82096.539999999994</v>
          </cell>
        </row>
        <row r="32">
          <cell r="A32" t="str">
            <v>75.3.17.1</v>
          </cell>
          <cell r="B32" t="str">
            <v>Centering and Shuttering including strutting, propping etc and removal of from for   Foundation , footing , bases of columns etc for mass concrete.</v>
          </cell>
        </row>
        <row r="36">
          <cell r="G36">
            <v>260.22000000000003</v>
          </cell>
          <cell r="H36" t="str">
            <v>m2</v>
          </cell>
          <cell r="I36">
            <v>194.5</v>
          </cell>
        </row>
        <row r="38">
          <cell r="G38">
            <v>17.420000000000002</v>
          </cell>
        </row>
        <row r="39">
          <cell r="B39" t="str">
            <v>Stone Dust (Lead 22 KM)</v>
          </cell>
          <cell r="G39">
            <v>4.53</v>
          </cell>
        </row>
        <row r="40">
          <cell r="G40">
            <v>11.61</v>
          </cell>
        </row>
        <row r="41">
          <cell r="G41">
            <v>34.83</v>
          </cell>
        </row>
        <row r="42">
          <cell r="G42">
            <v>84.96</v>
          </cell>
        </row>
      </sheetData>
      <sheetData sheetId="1" refreshError="1"/>
      <sheetData sheetId="2" refreshError="1"/>
      <sheetData sheetId="3"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Gadigaon Kuwar €runda"/>
      <sheetName val="BOQ"/>
    </sheetNames>
    <sheetDataSet>
      <sheetData sheetId="0" refreshError="1">
        <row r="9">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I12">
            <v>347.85</v>
          </cell>
        </row>
        <row r="13">
          <cell r="B13" t="str">
            <v>Supplying and laying (properly as per design and drawing) rip-rap with good  quality of boulders duly packed including the cost of materials, royalty all taxes etc. but excluding the cost of carriage all complete as per specification and direction of E/I.</v>
          </cell>
        </row>
        <row r="16">
          <cell r="I16">
            <v>1756.4</v>
          </cell>
        </row>
        <row r="17">
          <cell r="B17" t="str">
            <v>Providing and laying in position cement concrete of specified grade excluding the cost of centering and shuttering - All work up to plinth level1:1.5:3 (1 Cement : 1.5 coarse sand zone(III): 3 graded stone aggregate 20mm nominal size)</v>
          </cell>
        </row>
        <row r="26">
          <cell r="I26">
            <v>848.82</v>
          </cell>
        </row>
        <row r="27">
          <cell r="I27">
            <v>447.06</v>
          </cell>
        </row>
        <row r="28">
          <cell r="I28">
            <v>679.66</v>
          </cell>
        </row>
        <row r="29">
          <cell r="I29">
            <v>447.06</v>
          </cell>
        </row>
        <row r="30">
          <cell r="I30">
            <v>117.54</v>
          </cell>
        </row>
      </sheetData>
      <sheetData sheetId="1" refreshError="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rain"/>
      <sheetName val="Drain Mat"/>
      <sheetName val="Mahavir Nagar sriksant RCC"/>
      <sheetName val="Sheet3"/>
    </sheetNames>
    <sheetDataSet>
      <sheetData sheetId="0" refreshError="1">
        <row r="3">
          <cell r="A3" t="str">
            <v>Name of Work :-Construction of RCC Drain at Mahavir nagar from Shrikant Singh house to Nala ward no-08</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8">
          <cell r="G8">
            <v>33.979999999999997</v>
          </cell>
          <cell r="I8">
            <v>151.82</v>
          </cell>
        </row>
        <row r="9">
          <cell r="A9" t="str">
            <v>24/M004</v>
          </cell>
        </row>
        <row r="12">
          <cell r="G12">
            <v>2.1800000000000002</v>
          </cell>
        </row>
        <row r="13">
          <cell r="A13" t="str">
            <v>35.6.8</v>
          </cell>
        </row>
        <row r="16">
          <cell r="G16">
            <v>5.57</v>
          </cell>
        </row>
        <row r="17">
          <cell r="A17" t="str">
            <v>45.3.10</v>
          </cell>
        </row>
        <row r="21">
          <cell r="G21">
            <v>14.68</v>
          </cell>
          <cell r="I21">
            <v>6082.45</v>
          </cell>
        </row>
        <row r="22">
          <cell r="A22" t="str">
            <v>5 5.3.11</v>
          </cell>
          <cell r="B22" t="str">
            <v>Renforced cement conrete work in beams, suspended floors, having slopeup to 15' landing, balconies, shelves, chajjas, lintels, bands, plain windowsill ---------do----do-------E/I1:1.5:3 (1 Cement : 1.5 coarse sand zone(III): 3 graded stone aggregate 20mm nominal size)</v>
          </cell>
        </row>
        <row r="25">
          <cell r="G25">
            <v>6.8</v>
          </cell>
          <cell r="I25">
            <v>6308.87</v>
          </cell>
        </row>
        <row r="26">
          <cell r="A26">
            <v>6</v>
          </cell>
          <cell r="B26" t="str">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ell>
        </row>
        <row r="30">
          <cell r="G30">
            <v>1.706</v>
          </cell>
          <cell r="I30">
            <v>82096.539999999994</v>
          </cell>
        </row>
        <row r="32">
          <cell r="A32" t="str">
            <v>75.3.17.1</v>
          </cell>
          <cell r="B32" t="str">
            <v>Centering and Shuttering including strutting, propping etc and removal of from for   Foundation , footing , bases of columns etc for mass concrete.</v>
          </cell>
        </row>
        <row r="36">
          <cell r="G36">
            <v>156.13</v>
          </cell>
          <cell r="H36" t="str">
            <v>m2</v>
          </cell>
          <cell r="I36">
            <v>194.5</v>
          </cell>
        </row>
        <row r="38">
          <cell r="G38">
            <v>9.23</v>
          </cell>
        </row>
        <row r="39">
          <cell r="B39" t="str">
            <v>Stone Dust (Lead 22 KM)</v>
          </cell>
          <cell r="G39">
            <v>2.1800000000000002</v>
          </cell>
        </row>
        <row r="40">
          <cell r="G40">
            <v>5.57</v>
          </cell>
        </row>
        <row r="41">
          <cell r="G41">
            <v>18.47</v>
          </cell>
        </row>
        <row r="42">
          <cell r="G42">
            <v>33.979999999999997</v>
          </cell>
        </row>
      </sheetData>
      <sheetData sheetId="1" refreshError="1"/>
      <sheetData sheetId="2" refreshError="1"/>
      <sheetData sheetId="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row r="3">
          <cell r="A3" t="str">
            <v>Name of Work :- Construction of PCC Road at Mahavir Nagar from Sahay ji house to Shrikant Singh house under ward no-08</v>
          </cell>
        </row>
        <row r="8">
          <cell r="G8">
            <v>74.39</v>
          </cell>
          <cell r="I8">
            <v>151.82</v>
          </cell>
        </row>
        <row r="9">
          <cell r="A9" t="str">
            <v>2  4/M004</v>
          </cell>
          <cell r="B9"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2">
          <cell r="G12">
            <v>22.19</v>
          </cell>
          <cell r="I12">
            <v>347.85</v>
          </cell>
        </row>
        <row r="16">
          <cell r="G16">
            <v>53.51</v>
          </cell>
          <cell r="I16">
            <v>1756.4</v>
          </cell>
        </row>
        <row r="20">
          <cell r="G20">
            <v>65.25</v>
          </cell>
          <cell r="I20">
            <v>4961.7299999999996</v>
          </cell>
        </row>
        <row r="24">
          <cell r="G24">
            <v>35.69</v>
          </cell>
          <cell r="I24">
            <v>194.5</v>
          </cell>
        </row>
        <row r="26">
          <cell r="B26" t="str">
            <v>Sand  (Lead Upto 49 km)</v>
          </cell>
          <cell r="G26">
            <v>28.06</v>
          </cell>
          <cell r="I26">
            <v>848.82</v>
          </cell>
        </row>
        <row r="27">
          <cell r="B27" t="str">
            <v>Stone Dust (Lead 22 KM)</v>
          </cell>
          <cell r="G27">
            <v>22.19</v>
          </cell>
          <cell r="I27">
            <v>447.06</v>
          </cell>
        </row>
        <row r="28">
          <cell r="B28" t="str">
            <v>Stone Boulder (Lead 36  KM)</v>
          </cell>
          <cell r="G28">
            <v>53.51</v>
          </cell>
          <cell r="I28">
            <v>679.66</v>
          </cell>
        </row>
        <row r="29">
          <cell r="B29" t="str">
            <v>Stone Chips (Lead 22KM)</v>
          </cell>
          <cell r="G29">
            <v>56.12</v>
          </cell>
          <cell r="I29">
            <v>447.06</v>
          </cell>
        </row>
        <row r="30">
          <cell r="B30" t="str">
            <v>Earth (Lead 01 KM)</v>
          </cell>
          <cell r="G30">
            <v>74.39</v>
          </cell>
          <cell r="I30">
            <v>117.54</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I14"/>
  <sheetViews>
    <sheetView tabSelected="1"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55" t="s">
        <v>0</v>
      </c>
      <c r="B1" s="55"/>
      <c r="C1" s="55"/>
      <c r="D1" s="55"/>
      <c r="E1" s="55"/>
      <c r="F1" s="55"/>
    </row>
    <row r="2" spans="1:9" ht="18.75">
      <c r="A2" s="55" t="s">
        <v>1</v>
      </c>
      <c r="B2" s="55"/>
      <c r="C2" s="55"/>
      <c r="D2" s="55"/>
      <c r="E2" s="55"/>
      <c r="F2" s="55"/>
    </row>
    <row r="3" spans="1:9" ht="59.25" customHeight="1">
      <c r="A3" s="56" t="s">
        <v>2</v>
      </c>
      <c r="B3" s="56"/>
      <c r="C3" s="56"/>
      <c r="D3" s="56"/>
      <c r="E3" s="56"/>
      <c r="F3" s="56"/>
      <c r="I3" s="1" t="s">
        <v>3</v>
      </c>
    </row>
    <row r="4" spans="1:9">
      <c r="A4" s="2" t="s">
        <v>4</v>
      </c>
      <c r="B4" s="2" t="s">
        <v>5</v>
      </c>
      <c r="C4" s="2" t="s">
        <v>6</v>
      </c>
      <c r="D4" s="2" t="s">
        <v>7</v>
      </c>
      <c r="E4" s="2" t="s">
        <v>8</v>
      </c>
      <c r="F4" s="2" t="s">
        <v>9</v>
      </c>
    </row>
    <row r="5" spans="1:9" ht="90">
      <c r="A5" s="3" t="s">
        <v>10</v>
      </c>
      <c r="B5" s="3" t="s">
        <v>11</v>
      </c>
      <c r="C5" s="3">
        <v>16.989999999999998</v>
      </c>
      <c r="D5" s="3" t="s">
        <v>12</v>
      </c>
      <c r="E5" s="3">
        <v>4961.7299999999996</v>
      </c>
      <c r="F5" s="3">
        <f t="shared" ref="F5:F9" si="0">C5*E5</f>
        <v>84299.792699999991</v>
      </c>
    </row>
    <row r="6" spans="1:9" ht="60">
      <c r="A6" s="3" t="s">
        <v>13</v>
      </c>
      <c r="B6" s="3" t="s">
        <v>14</v>
      </c>
      <c r="C6" s="3">
        <v>9.2899999999999991</v>
      </c>
      <c r="D6" s="3" t="s">
        <v>15</v>
      </c>
      <c r="E6" s="3">
        <v>194.5</v>
      </c>
      <c r="F6" s="3">
        <f t="shared" si="0"/>
        <v>1806.9049999999997</v>
      </c>
    </row>
    <row r="7" spans="1:9">
      <c r="A7" s="4">
        <v>6</v>
      </c>
      <c r="B7" s="3" t="s">
        <v>16</v>
      </c>
      <c r="C7" s="3"/>
      <c r="D7" s="3"/>
      <c r="E7" s="3"/>
      <c r="F7" s="3"/>
    </row>
    <row r="8" spans="1:9">
      <c r="A8" s="3" t="s">
        <v>17</v>
      </c>
      <c r="B8" s="3" t="s">
        <v>18</v>
      </c>
      <c r="C8" s="3">
        <v>7.31</v>
      </c>
      <c r="D8" s="3" t="s">
        <v>12</v>
      </c>
      <c r="E8" s="3">
        <v>848.82</v>
      </c>
      <c r="F8" s="3">
        <f t="shared" si="0"/>
        <v>6204.8742000000002</v>
      </c>
    </row>
    <row r="9" spans="1:9">
      <c r="A9" s="3" t="s">
        <v>19</v>
      </c>
      <c r="B9" s="3" t="s">
        <v>20</v>
      </c>
      <c r="C9" s="3">
        <v>14.61</v>
      </c>
      <c r="D9" s="3" t="s">
        <v>12</v>
      </c>
      <c r="E9" s="3">
        <v>447.06</v>
      </c>
      <c r="F9" s="3">
        <f t="shared" si="0"/>
        <v>6531.5465999999997</v>
      </c>
    </row>
    <row r="10" spans="1:9">
      <c r="A10" s="3"/>
      <c r="B10" s="3"/>
      <c r="C10" s="3"/>
      <c r="D10" s="3"/>
      <c r="E10" s="3" t="s">
        <v>21</v>
      </c>
      <c r="F10" s="3">
        <f>SUM(F5:F9)</f>
        <v>98843.118499999997</v>
      </c>
    </row>
    <row r="11" spans="1:9">
      <c r="A11" s="5"/>
      <c r="B11" s="6"/>
      <c r="C11" s="7"/>
      <c r="D11" s="4"/>
      <c r="E11" s="3" t="s">
        <v>22</v>
      </c>
      <c r="F11" s="3">
        <f>F10*18/100</f>
        <v>17791.761329999998</v>
      </c>
    </row>
    <row r="12" spans="1:9">
      <c r="A12" s="5"/>
      <c r="B12" s="6"/>
      <c r="C12" s="7"/>
      <c r="D12" s="4"/>
      <c r="E12" s="3"/>
      <c r="F12" s="3">
        <f>F11+F10</f>
        <v>116634.87982999999</v>
      </c>
    </row>
    <row r="13" spans="1:9">
      <c r="A13" s="5"/>
      <c r="B13" s="6"/>
      <c r="C13" s="7"/>
      <c r="D13" s="4"/>
      <c r="E13" s="3" t="s">
        <v>23</v>
      </c>
      <c r="F13" s="3">
        <f>F12*1/100</f>
        <v>1166.3487983</v>
      </c>
    </row>
    <row r="14" spans="1:9">
      <c r="A14" s="5"/>
      <c r="B14" s="6"/>
      <c r="C14" s="7"/>
      <c r="D14" s="4"/>
      <c r="E14" s="3" t="s">
        <v>21</v>
      </c>
      <c r="F14" s="3">
        <f>F13+F12</f>
        <v>117801.22862829998</v>
      </c>
    </row>
  </sheetData>
  <mergeCells count="3">
    <mergeCell ref="A1:F1"/>
    <mergeCell ref="A2:F2"/>
    <mergeCell ref="A3:F3"/>
  </mergeCells>
  <pageMargins left="0.56999999999999995" right="0.32" top="0.74803149606299202" bottom="0.74803149606299202" header="0.31496062992126" footer="0.31496062992126"/>
  <pageSetup paperSize="9" scale="90" orientation="portrait" r:id="rId1"/>
</worksheet>
</file>

<file path=xl/worksheets/sheet10.xml><?xml version="1.0" encoding="utf-8"?>
<worksheet xmlns="http://schemas.openxmlformats.org/spreadsheetml/2006/main" xmlns:r="http://schemas.openxmlformats.org/officeDocument/2006/relationships">
  <sheetPr>
    <tabColor theme="0"/>
  </sheetPr>
  <dimension ref="A1:F23"/>
  <sheetViews>
    <sheetView topLeftCell="A10" workbookViewId="0">
      <selection activeCell="C29" sqref="C29"/>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54" bestFit="1" customWidth="1"/>
    <col min="6" max="6" width="18.5703125" style="54" bestFit="1" customWidth="1"/>
    <col min="7" max="16384" width="9.140625" style="1"/>
  </cols>
  <sheetData>
    <row r="1" spans="1:6" ht="60.75" customHeight="1">
      <c r="A1" s="79" t="s">
        <v>0</v>
      </c>
      <c r="B1" s="79"/>
      <c r="C1" s="79"/>
      <c r="D1" s="79"/>
      <c r="E1" s="79"/>
      <c r="F1" s="79"/>
    </row>
    <row r="2" spans="1:6" ht="18.75">
      <c r="A2" s="55" t="s">
        <v>1</v>
      </c>
      <c r="B2" s="55"/>
      <c r="C2" s="55"/>
      <c r="D2" s="55"/>
      <c r="E2" s="55"/>
      <c r="F2" s="55"/>
    </row>
    <row r="3" spans="1:6" ht="55.5" customHeight="1">
      <c r="A3" s="56" t="str">
        <f>[8]Drain!A3</f>
        <v>Name of Work :-Construction of RCC Drain at Mahavir nagar from Shrikant Singh house to Nala ward no-08</v>
      </c>
      <c r="B3" s="56"/>
      <c r="C3" s="56"/>
      <c r="D3" s="56"/>
      <c r="E3" s="56"/>
      <c r="F3" s="56"/>
    </row>
    <row r="4" spans="1:6">
      <c r="A4" s="2" t="s">
        <v>4</v>
      </c>
      <c r="B4" s="2" t="s">
        <v>5</v>
      </c>
      <c r="C4" s="2" t="s">
        <v>6</v>
      </c>
      <c r="D4" s="2" t="s">
        <v>7</v>
      </c>
      <c r="E4" s="45" t="s">
        <v>8</v>
      </c>
      <c r="F4" s="45" t="s">
        <v>9</v>
      </c>
    </row>
    <row r="5" spans="1:6" ht="120">
      <c r="A5" s="49" t="str">
        <f>[8]Drain!A5</f>
        <v>1            5.1.1</v>
      </c>
      <c r="B5" s="3" t="str">
        <f>[8]Drain!B5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12">
        <f>[8]Drain!G8</f>
        <v>33.979999999999997</v>
      </c>
      <c r="D5" s="4" t="str">
        <f>D6</f>
        <v>M3</v>
      </c>
      <c r="E5" s="50">
        <f>[8]Drain!I8</f>
        <v>151.82</v>
      </c>
      <c r="F5" s="50">
        <f>ROUND((C5*E5),2)</f>
        <v>5158.84</v>
      </c>
    </row>
    <row r="6" spans="1:6" ht="120">
      <c r="A6" s="49" t="str">
        <f>[8]Drain!A9</f>
        <v>24/M004</v>
      </c>
      <c r="B6" s="3" t="str">
        <f>[7]Sheet1!B9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12">
        <f>[8]Drain!G12</f>
        <v>2.1800000000000002</v>
      </c>
      <c r="D6" s="4" t="s">
        <v>29</v>
      </c>
      <c r="E6" s="50">
        <f>[7]Sheet1!I12</f>
        <v>347.85</v>
      </c>
      <c r="F6" s="50">
        <f t="shared" ref="F6:F17" si="0">ROUND((C6*E6),2)</f>
        <v>758.31</v>
      </c>
    </row>
    <row r="7" spans="1:6" ht="90">
      <c r="A7" s="49" t="str">
        <f>[8]Drain!A13</f>
        <v>35.6.8</v>
      </c>
      <c r="B7" s="3" t="str">
        <f>[7]Sheet1!B13</f>
        <v>Supplying and laying (properly as per design and drawing) rip-rap with good  quality of boulders duly packed including the cost of materials, royalty all taxes etc. but excluding the cost of carriage all complete as per specification and direction of E/I.</v>
      </c>
      <c r="C7" s="12">
        <f>[8]Drain!G16</f>
        <v>5.57</v>
      </c>
      <c r="D7" s="4" t="s">
        <v>29</v>
      </c>
      <c r="E7" s="50">
        <f>[7]Sheet1!I16</f>
        <v>1756.4</v>
      </c>
      <c r="F7" s="50">
        <f t="shared" si="0"/>
        <v>9783.15</v>
      </c>
    </row>
    <row r="8" spans="1:6" ht="90">
      <c r="A8" s="49" t="str">
        <f>[8]Drain!A17</f>
        <v>45.3.10</v>
      </c>
      <c r="B8" s="3" t="str">
        <f>[7]Sheet1!B17</f>
        <v>Providing and laying in position cement concrete of specified grade excluding the cost of centering and shuttering - All work up to plinth level1:1.5:3 (1 Cement : 1.5 coarse sand zone(III): 3 graded stone aggregate 20mm nominal size)</v>
      </c>
      <c r="C8" s="12">
        <f>[8]Drain!G21</f>
        <v>14.68</v>
      </c>
      <c r="D8" s="4" t="s">
        <v>29</v>
      </c>
      <c r="E8" s="50">
        <f>[8]Drain!I21</f>
        <v>6082.45</v>
      </c>
      <c r="F8" s="50">
        <f t="shared" si="0"/>
        <v>89290.37</v>
      </c>
    </row>
    <row r="9" spans="1:6" ht="105">
      <c r="A9" s="49" t="str">
        <f>[8]Drain!A22</f>
        <v>5 5.3.11</v>
      </c>
      <c r="B9" s="3" t="str">
        <f>[8]Drain!B22</f>
        <v>Renforced cement conrete work in beams, suspended floors, having slopeup to 15' landing, balconies, shelves, chajjas, lintels, bands, plain windowsill ---------do----do-------E/I1:1.5:3 (1 Cement : 1.5 coarse sand zone(III): 3 graded stone aggregate 20mm nominal size)</v>
      </c>
      <c r="C9" s="12">
        <f>[8]Drain!G25</f>
        <v>6.8</v>
      </c>
      <c r="D9" s="4" t="str">
        <f>D8</f>
        <v>M3</v>
      </c>
      <c r="E9" s="50">
        <f>[8]Drain!I25</f>
        <v>6308.87</v>
      </c>
      <c r="F9" s="50">
        <f t="shared" si="0"/>
        <v>42900.32</v>
      </c>
    </row>
    <row r="10" spans="1:6" ht="135">
      <c r="A10" s="6">
        <f>[8]Drain!A26</f>
        <v>6</v>
      </c>
      <c r="B10" s="3" t="str">
        <f>[8]Drain!B26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0" s="12">
        <f>[8]Drain!G30</f>
        <v>1.706</v>
      </c>
      <c r="D10" s="4" t="s">
        <v>48</v>
      </c>
      <c r="E10" s="50">
        <f>[8]Drain!I30</f>
        <v>82096.539999999994</v>
      </c>
      <c r="F10" s="50">
        <f t="shared" si="0"/>
        <v>140056.70000000001</v>
      </c>
    </row>
    <row r="11" spans="1:6" ht="60">
      <c r="A11" s="49" t="str">
        <f>[8]Drain!A32</f>
        <v>75.3.17.1</v>
      </c>
      <c r="B11" s="3" t="str">
        <f>[8]Drain!B32</f>
        <v>Centering and Shuttering including strutting, propping etc and removal of from for   Foundation , footing , bases of columns etc for mass concrete.</v>
      </c>
      <c r="C11" s="12">
        <f>[8]Drain!G36</f>
        <v>156.13</v>
      </c>
      <c r="D11" s="4" t="str">
        <f>[8]Drain!H36</f>
        <v>m2</v>
      </c>
      <c r="E11" s="50">
        <f>[8]Drain!I36</f>
        <v>194.5</v>
      </c>
      <c r="F11" s="50">
        <f t="shared" si="0"/>
        <v>30367.29</v>
      </c>
    </row>
    <row r="12" spans="1:6">
      <c r="A12" s="5">
        <v>8</v>
      </c>
      <c r="B12" s="6" t="s">
        <v>109</v>
      </c>
      <c r="C12" s="7"/>
      <c r="D12" s="4"/>
      <c r="E12" s="50"/>
      <c r="F12" s="50"/>
    </row>
    <row r="13" spans="1:6">
      <c r="A13" s="51" t="s">
        <v>50</v>
      </c>
      <c r="B13" s="52" t="s">
        <v>70</v>
      </c>
      <c r="C13" s="12">
        <f>[8]Drain!G38</f>
        <v>9.23</v>
      </c>
      <c r="D13" s="4" t="s">
        <v>29</v>
      </c>
      <c r="E13" s="80">
        <f>[7]Sheet1!I26</f>
        <v>848.82</v>
      </c>
      <c r="F13" s="50">
        <f t="shared" si="0"/>
        <v>7834.61</v>
      </c>
    </row>
    <row r="14" spans="1:6">
      <c r="A14" s="51" t="s">
        <v>51</v>
      </c>
      <c r="B14" s="52" t="str">
        <f>[8]Drain!B39</f>
        <v>Stone Dust (Lead 22 KM)</v>
      </c>
      <c r="C14" s="12">
        <f>[8]Drain!G39</f>
        <v>2.1800000000000002</v>
      </c>
      <c r="D14" s="4" t="s">
        <v>29</v>
      </c>
      <c r="E14" s="80">
        <f>[7]Sheet1!I27</f>
        <v>447.06</v>
      </c>
      <c r="F14" s="50">
        <f t="shared" si="0"/>
        <v>974.59</v>
      </c>
    </row>
    <row r="15" spans="1:6">
      <c r="A15" s="51" t="s">
        <v>52</v>
      </c>
      <c r="B15" s="52" t="s">
        <v>122</v>
      </c>
      <c r="C15" s="12">
        <f>[8]Drain!G40</f>
        <v>5.57</v>
      </c>
      <c r="D15" s="4" t="s">
        <v>29</v>
      </c>
      <c r="E15" s="80">
        <f>[7]Sheet1!I28</f>
        <v>679.66</v>
      </c>
      <c r="F15" s="50">
        <f t="shared" si="0"/>
        <v>3785.71</v>
      </c>
    </row>
    <row r="16" spans="1:6">
      <c r="A16" s="51" t="s">
        <v>53</v>
      </c>
      <c r="B16" s="52" t="s">
        <v>123</v>
      </c>
      <c r="C16" s="12">
        <f>[8]Drain!G41</f>
        <v>18.47</v>
      </c>
      <c r="D16" s="4" t="s">
        <v>29</v>
      </c>
      <c r="E16" s="80">
        <f>[7]Sheet1!I29</f>
        <v>447.06</v>
      </c>
      <c r="F16" s="50">
        <f t="shared" si="0"/>
        <v>8257.2000000000007</v>
      </c>
    </row>
    <row r="17" spans="1:6">
      <c r="A17" s="51" t="s">
        <v>54</v>
      </c>
      <c r="B17" s="52" t="s">
        <v>38</v>
      </c>
      <c r="C17" s="12">
        <f>[8]Drain!G42</f>
        <v>33.979999999999997</v>
      </c>
      <c r="D17" s="4" t="s">
        <v>29</v>
      </c>
      <c r="E17" s="80">
        <f>[7]Sheet1!I30</f>
        <v>117.54</v>
      </c>
      <c r="F17" s="50">
        <f t="shared" si="0"/>
        <v>3994.01</v>
      </c>
    </row>
    <row r="18" spans="1:6" ht="18.75">
      <c r="A18" s="5"/>
      <c r="B18" s="6"/>
      <c r="C18" s="7"/>
      <c r="D18" s="4"/>
      <c r="E18" s="50" t="s">
        <v>21</v>
      </c>
      <c r="F18" s="53">
        <f>SUM(F5:F17)</f>
        <v>343161.10000000003</v>
      </c>
    </row>
    <row r="19" spans="1:6" ht="18.75">
      <c r="A19" s="78" t="s">
        <v>110</v>
      </c>
      <c r="B19" s="78"/>
      <c r="C19" s="78"/>
      <c r="D19" s="78"/>
      <c r="E19" s="78"/>
      <c r="F19" s="53">
        <f>ROUND((F18*18%),2)</f>
        <v>61769</v>
      </c>
    </row>
    <row r="20" spans="1:6" ht="18.75">
      <c r="A20" s="78" t="s">
        <v>104</v>
      </c>
      <c r="B20" s="78" t="s">
        <v>104</v>
      </c>
      <c r="C20" s="78"/>
      <c r="D20" s="78"/>
      <c r="E20" s="78"/>
      <c r="F20" s="53">
        <f>F18+F19</f>
        <v>404930.10000000003</v>
      </c>
    </row>
    <row r="21" spans="1:6" ht="18.75">
      <c r="A21" s="78" t="s">
        <v>111</v>
      </c>
      <c r="B21" s="78" t="s">
        <v>112</v>
      </c>
      <c r="C21" s="78"/>
      <c r="D21" s="78"/>
      <c r="E21" s="78"/>
      <c r="F21" s="53">
        <f>ROUND((F20*1%),2)</f>
        <v>4049.3</v>
      </c>
    </row>
    <row r="22" spans="1:6" ht="18.75">
      <c r="A22" s="78" t="s">
        <v>104</v>
      </c>
      <c r="B22" s="78" t="s">
        <v>104</v>
      </c>
      <c r="C22" s="78"/>
      <c r="D22" s="78"/>
      <c r="E22" s="78"/>
      <c r="F22" s="53">
        <f>F20+F21</f>
        <v>408979.4</v>
      </c>
    </row>
    <row r="23" spans="1:6" ht="18.75">
      <c r="A23" s="78" t="s">
        <v>113</v>
      </c>
      <c r="B23" s="78" t="s">
        <v>113</v>
      </c>
      <c r="C23" s="78"/>
      <c r="D23" s="78"/>
      <c r="E23" s="78"/>
      <c r="F23" s="53">
        <f>F22</f>
        <v>408979.4</v>
      </c>
    </row>
  </sheetData>
  <mergeCells count="8">
    <mergeCell ref="A22:E22"/>
    <mergeCell ref="A23:E23"/>
    <mergeCell ref="A1:F1"/>
    <mergeCell ref="A2:F2"/>
    <mergeCell ref="A3:F3"/>
    <mergeCell ref="A19:E19"/>
    <mergeCell ref="A20:E20"/>
    <mergeCell ref="A21:E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sheetPr>
    <tabColor theme="0"/>
  </sheetPr>
  <dimension ref="A1:F23"/>
  <sheetViews>
    <sheetView topLeftCell="A13" workbookViewId="0">
      <selection activeCell="C29" sqref="C29"/>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54" bestFit="1" customWidth="1"/>
    <col min="6" max="6" width="18.5703125" style="54" bestFit="1" customWidth="1"/>
    <col min="7" max="16384" width="9.140625" style="1"/>
  </cols>
  <sheetData>
    <row r="1" spans="1:6" ht="60.75" customHeight="1">
      <c r="A1" s="79" t="s">
        <v>0</v>
      </c>
      <c r="B1" s="79"/>
      <c r="C1" s="79"/>
      <c r="D1" s="79"/>
      <c r="E1" s="79"/>
      <c r="F1" s="79"/>
    </row>
    <row r="2" spans="1:6" ht="18.75">
      <c r="A2" s="55" t="s">
        <v>1</v>
      </c>
      <c r="B2" s="55"/>
      <c r="C2" s="55"/>
      <c r="D2" s="55"/>
      <c r="E2" s="55"/>
      <c r="F2" s="55"/>
    </row>
    <row r="3" spans="1:6" ht="55.5" customHeight="1">
      <c r="A3" s="56" t="str">
        <f>[6]Drain!A3</f>
        <v>Name of Work :-Construction of RCC Drain at Lalpur, Peace road from Amrawati Apartment to Ranchi Gujrati Patel Samaj ward no-11</v>
      </c>
      <c r="B3" s="56"/>
      <c r="C3" s="56"/>
      <c r="D3" s="56"/>
      <c r="E3" s="56"/>
      <c r="F3" s="56"/>
    </row>
    <row r="4" spans="1:6">
      <c r="A4" s="2" t="s">
        <v>4</v>
      </c>
      <c r="B4" s="2" t="s">
        <v>5</v>
      </c>
      <c r="C4" s="2" t="s">
        <v>6</v>
      </c>
      <c r="D4" s="2" t="s">
        <v>7</v>
      </c>
      <c r="E4" s="45" t="s">
        <v>8</v>
      </c>
      <c r="F4" s="45" t="s">
        <v>9</v>
      </c>
    </row>
    <row r="5" spans="1:6" ht="120">
      <c r="A5" s="49" t="str">
        <f>[6]Drain!A5</f>
        <v>1            5.1.1</v>
      </c>
      <c r="B5" s="3" t="str">
        <f>[6]Drain!B5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12">
        <f>[6]Drain!G8</f>
        <v>84.96</v>
      </c>
      <c r="D5" s="4" t="str">
        <f>D6</f>
        <v>M3</v>
      </c>
      <c r="E5" s="50">
        <f>[6]Drain!I8</f>
        <v>151.82</v>
      </c>
      <c r="F5" s="50">
        <f>ROUND((C5*E5),2)</f>
        <v>12898.63</v>
      </c>
    </row>
    <row r="6" spans="1:6" ht="120">
      <c r="A6" s="49" t="str">
        <f>[6]Drain!A9</f>
        <v>24/M004</v>
      </c>
      <c r="B6" s="3" t="str">
        <f>[7]Sheet1!B9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12">
        <f>[6]Drain!G12</f>
        <v>4.53</v>
      </c>
      <c r="D6" s="4" t="s">
        <v>29</v>
      </c>
      <c r="E6" s="50">
        <f>[7]Sheet1!I12</f>
        <v>347.85</v>
      </c>
      <c r="F6" s="50">
        <f t="shared" ref="F6:F17" si="0">ROUND((C6*E6),2)</f>
        <v>1575.76</v>
      </c>
    </row>
    <row r="7" spans="1:6" ht="90">
      <c r="A7" s="49" t="str">
        <f>[6]Drain!A13</f>
        <v>35.6.8</v>
      </c>
      <c r="B7" s="3" t="str">
        <f>[7]Sheet1!B13</f>
        <v>Supplying and laying (properly as per design and drawing) rip-rap with good  quality of boulders duly packed including the cost of materials, royalty all taxes etc. but excluding the cost of carriage all complete as per specification and direction of E/I.</v>
      </c>
      <c r="C7" s="12">
        <f>[6]Drain!G16</f>
        <v>11.61</v>
      </c>
      <c r="D7" s="4" t="s">
        <v>29</v>
      </c>
      <c r="E7" s="50">
        <f>[7]Sheet1!I16</f>
        <v>1756.4</v>
      </c>
      <c r="F7" s="50">
        <f t="shared" si="0"/>
        <v>20391.8</v>
      </c>
    </row>
    <row r="8" spans="1:6" ht="90">
      <c r="A8" s="49" t="str">
        <f>[6]Drain!A17</f>
        <v>45.3.10</v>
      </c>
      <c r="B8" s="3" t="str">
        <f>[7]Sheet1!B17</f>
        <v>Providing and laying in position cement concrete of specified grade excluding the cost of centering and shuttering - All work up to plinth level1:1.5:3 (1 Cement : 1.5 coarse sand zone(III): 3 graded stone aggregate 20mm nominal size)</v>
      </c>
      <c r="C8" s="12">
        <f>[6]Drain!G21</f>
        <v>26.34</v>
      </c>
      <c r="D8" s="4" t="s">
        <v>29</v>
      </c>
      <c r="E8" s="50">
        <f>[6]Drain!I21</f>
        <v>6082.45</v>
      </c>
      <c r="F8" s="50">
        <f t="shared" si="0"/>
        <v>160211.73000000001</v>
      </c>
    </row>
    <row r="9" spans="1:6" ht="105">
      <c r="A9" s="49" t="str">
        <f>[6]Drain!A22</f>
        <v>5 5.3.11</v>
      </c>
      <c r="B9" s="3" t="str">
        <f>[6]Drain!B22</f>
        <v>Renforced cement conrete work in beams, suspended floors, having slopeup to 15' landing, balconies, shelves, chajjas, lintels, bands, plain windowsill ---------do----do-------E/I1:1.5:3 (1 Cement : 1.5 coarse sand zone(III): 3 graded stone aggregate 20mm nominal size)</v>
      </c>
      <c r="C9" s="12">
        <f>[6]Drain!G25</f>
        <v>14.16</v>
      </c>
      <c r="D9" s="4" t="str">
        <f>D8</f>
        <v>M3</v>
      </c>
      <c r="E9" s="50">
        <f>[6]Drain!I25</f>
        <v>6308.87</v>
      </c>
      <c r="F9" s="50">
        <f t="shared" si="0"/>
        <v>89333.6</v>
      </c>
    </row>
    <row r="10" spans="1:6" ht="135">
      <c r="A10" s="6">
        <v>6</v>
      </c>
      <c r="B10" s="3" t="str">
        <f>[6]Drain!B26</f>
        <v>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v>
      </c>
      <c r="C10" s="12">
        <f>[6]Drain!G30</f>
        <v>3.218</v>
      </c>
      <c r="D10" s="4" t="s">
        <v>48</v>
      </c>
      <c r="E10" s="50">
        <f>[6]Drain!I30</f>
        <v>82096.539999999994</v>
      </c>
      <c r="F10" s="50">
        <f t="shared" si="0"/>
        <v>264186.67</v>
      </c>
    </row>
    <row r="11" spans="1:6" ht="60">
      <c r="A11" s="49" t="str">
        <f>[6]Drain!A32</f>
        <v>75.3.17.1</v>
      </c>
      <c r="B11" s="3" t="str">
        <f>[6]Drain!B32</f>
        <v>Centering and Shuttering including strutting, propping etc and removal of from for   Foundation , footing , bases of columns etc for mass concrete.</v>
      </c>
      <c r="C11" s="12">
        <f>[6]Drain!G36</f>
        <v>260.22000000000003</v>
      </c>
      <c r="D11" s="4" t="str">
        <f>[6]Drain!H36</f>
        <v>m2</v>
      </c>
      <c r="E11" s="50">
        <f>[6]Drain!I36</f>
        <v>194.5</v>
      </c>
      <c r="F11" s="50">
        <f t="shared" si="0"/>
        <v>50612.79</v>
      </c>
    </row>
    <row r="12" spans="1:6">
      <c r="A12" s="5">
        <v>8</v>
      </c>
      <c r="B12" s="6" t="s">
        <v>109</v>
      </c>
      <c r="C12" s="7"/>
      <c r="D12" s="4"/>
      <c r="E12" s="50"/>
      <c r="F12" s="50"/>
    </row>
    <row r="13" spans="1:6">
      <c r="A13" s="51" t="s">
        <v>50</v>
      </c>
      <c r="B13" s="52" t="s">
        <v>70</v>
      </c>
      <c r="C13" s="12">
        <f>[6]Drain!G38</f>
        <v>17.420000000000002</v>
      </c>
      <c r="D13" s="4" t="s">
        <v>29</v>
      </c>
      <c r="E13" s="80">
        <f>[7]Sheet1!I26</f>
        <v>848.82</v>
      </c>
      <c r="F13" s="50">
        <f t="shared" si="0"/>
        <v>14786.44</v>
      </c>
    </row>
    <row r="14" spans="1:6">
      <c r="A14" s="51" t="s">
        <v>51</v>
      </c>
      <c r="B14" s="52" t="str">
        <f>[6]Drain!B39</f>
        <v>Stone Dust (Lead 22 KM)</v>
      </c>
      <c r="C14" s="12">
        <f>[6]Drain!G39</f>
        <v>4.53</v>
      </c>
      <c r="D14" s="4" t="s">
        <v>29</v>
      </c>
      <c r="E14" s="80">
        <f>[7]Sheet1!I27</f>
        <v>447.06</v>
      </c>
      <c r="F14" s="50">
        <f t="shared" si="0"/>
        <v>2025.18</v>
      </c>
    </row>
    <row r="15" spans="1:6">
      <c r="A15" s="51" t="s">
        <v>52</v>
      </c>
      <c r="B15" s="52" t="s">
        <v>122</v>
      </c>
      <c r="C15" s="12">
        <f>[6]Drain!G40</f>
        <v>11.61</v>
      </c>
      <c r="D15" s="4" t="s">
        <v>29</v>
      </c>
      <c r="E15" s="80">
        <f>[7]Sheet1!I28</f>
        <v>679.66</v>
      </c>
      <c r="F15" s="50">
        <f t="shared" si="0"/>
        <v>7890.85</v>
      </c>
    </row>
    <row r="16" spans="1:6">
      <c r="A16" s="51" t="s">
        <v>53</v>
      </c>
      <c r="B16" s="52" t="s">
        <v>123</v>
      </c>
      <c r="C16" s="12">
        <f>[6]Drain!G41</f>
        <v>34.83</v>
      </c>
      <c r="D16" s="4" t="s">
        <v>29</v>
      </c>
      <c r="E16" s="80">
        <f>[7]Sheet1!I29</f>
        <v>447.06</v>
      </c>
      <c r="F16" s="50">
        <f t="shared" si="0"/>
        <v>15571.1</v>
      </c>
    </row>
    <row r="17" spans="1:6">
      <c r="A17" s="51" t="s">
        <v>54</v>
      </c>
      <c r="B17" s="52" t="s">
        <v>38</v>
      </c>
      <c r="C17" s="12">
        <f>[6]Drain!G42</f>
        <v>84.96</v>
      </c>
      <c r="D17" s="4" t="s">
        <v>29</v>
      </c>
      <c r="E17" s="80">
        <f>[7]Sheet1!I30</f>
        <v>117.54</v>
      </c>
      <c r="F17" s="50">
        <f t="shared" si="0"/>
        <v>9986.2000000000007</v>
      </c>
    </row>
    <row r="18" spans="1:6" ht="18.75">
      <c r="A18" s="5"/>
      <c r="B18" s="6"/>
      <c r="C18" s="7"/>
      <c r="D18" s="4"/>
      <c r="E18" s="50" t="s">
        <v>21</v>
      </c>
      <c r="F18" s="53">
        <f>SUM(F5:F17)</f>
        <v>649470.74999999988</v>
      </c>
    </row>
    <row r="19" spans="1:6" ht="18.75">
      <c r="A19" s="78" t="s">
        <v>110</v>
      </c>
      <c r="B19" s="78"/>
      <c r="C19" s="78"/>
      <c r="D19" s="78"/>
      <c r="E19" s="78"/>
      <c r="F19" s="53">
        <f>ROUND((F18*18%),2)</f>
        <v>116904.74</v>
      </c>
    </row>
    <row r="20" spans="1:6" ht="18.75">
      <c r="A20" s="78" t="s">
        <v>104</v>
      </c>
      <c r="B20" s="78" t="s">
        <v>104</v>
      </c>
      <c r="C20" s="78"/>
      <c r="D20" s="78"/>
      <c r="E20" s="78"/>
      <c r="F20" s="53">
        <f>F18+F19</f>
        <v>766375.48999999987</v>
      </c>
    </row>
    <row r="21" spans="1:6" ht="18.75">
      <c r="A21" s="78" t="s">
        <v>111</v>
      </c>
      <c r="B21" s="78" t="s">
        <v>112</v>
      </c>
      <c r="C21" s="78"/>
      <c r="D21" s="78"/>
      <c r="E21" s="78"/>
      <c r="F21" s="53">
        <f>ROUND((F20*1%),2)</f>
        <v>7663.75</v>
      </c>
    </row>
    <row r="22" spans="1:6" ht="18.75">
      <c r="A22" s="78" t="s">
        <v>104</v>
      </c>
      <c r="B22" s="78" t="s">
        <v>104</v>
      </c>
      <c r="C22" s="78"/>
      <c r="D22" s="78"/>
      <c r="E22" s="78"/>
      <c r="F22" s="53">
        <f>F20+F21</f>
        <v>774039.23999999987</v>
      </c>
    </row>
    <row r="23" spans="1:6" ht="18.75">
      <c r="A23" s="78" t="s">
        <v>113</v>
      </c>
      <c r="B23" s="78" t="s">
        <v>113</v>
      </c>
      <c r="C23" s="78"/>
      <c r="D23" s="78"/>
      <c r="E23" s="78"/>
      <c r="F23" s="53">
        <f>F22</f>
        <v>774039.23999999987</v>
      </c>
    </row>
  </sheetData>
  <mergeCells count="8">
    <mergeCell ref="A22:E22"/>
    <mergeCell ref="A23:E23"/>
    <mergeCell ref="A1:F1"/>
    <mergeCell ref="A2:F2"/>
    <mergeCell ref="A3:F3"/>
    <mergeCell ref="A19:E19"/>
    <mergeCell ref="A20:E20"/>
    <mergeCell ref="A21:E2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F25"/>
  <sheetViews>
    <sheetView topLeftCell="A19" workbookViewId="0">
      <selection activeCell="B6" sqref="B6"/>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55" t="s">
        <v>0</v>
      </c>
      <c r="B1" s="55"/>
      <c r="C1" s="55"/>
      <c r="D1" s="55"/>
      <c r="E1" s="55"/>
      <c r="F1" s="55"/>
    </row>
    <row r="2" spans="1:6" ht="18.75">
      <c r="A2" s="55" t="s">
        <v>1</v>
      </c>
      <c r="B2" s="55"/>
      <c r="C2" s="55"/>
      <c r="D2" s="55"/>
      <c r="E2" s="55"/>
      <c r="F2" s="55"/>
    </row>
    <row r="3" spans="1:6" ht="60" customHeight="1">
      <c r="A3" s="56" t="s">
        <v>75</v>
      </c>
      <c r="B3" s="56"/>
      <c r="C3" s="56"/>
      <c r="D3" s="56"/>
      <c r="E3" s="56"/>
      <c r="F3" s="56"/>
    </row>
    <row r="4" spans="1:6">
      <c r="A4" s="2" t="s">
        <v>4</v>
      </c>
      <c r="B4" s="2" t="s">
        <v>5</v>
      </c>
      <c r="C4" s="2" t="s">
        <v>6</v>
      </c>
      <c r="D4" s="2" t="s">
        <v>7</v>
      </c>
      <c r="E4" s="2" t="s">
        <v>8</v>
      </c>
      <c r="F4" s="2" t="s">
        <v>9</v>
      </c>
    </row>
    <row r="5" spans="1:6" ht="30">
      <c r="A5" s="4">
        <v>1</v>
      </c>
      <c r="B5" s="3" t="s">
        <v>76</v>
      </c>
      <c r="C5" s="3">
        <v>9</v>
      </c>
      <c r="D5" s="3" t="s">
        <v>77</v>
      </c>
      <c r="E5" s="3">
        <v>326.85000000000002</v>
      </c>
      <c r="F5" s="3">
        <f>C5*E5</f>
        <v>2941.65</v>
      </c>
    </row>
    <row r="6" spans="1:6" ht="165">
      <c r="A6" s="3" t="s">
        <v>78</v>
      </c>
      <c r="B6" s="3" t="s">
        <v>26</v>
      </c>
      <c r="C6" s="3">
        <v>81.290000000000006</v>
      </c>
      <c r="D6" s="3" t="s">
        <v>12</v>
      </c>
      <c r="E6" s="3">
        <v>151.82</v>
      </c>
      <c r="F6" s="3">
        <f t="shared" ref="F6:F20" si="0">C6*E6</f>
        <v>12341.4478</v>
      </c>
    </row>
    <row r="7" spans="1:6" ht="120">
      <c r="A7" s="3" t="s">
        <v>79</v>
      </c>
      <c r="B7" s="3" t="s">
        <v>28</v>
      </c>
      <c r="C7" s="3">
        <v>7.62</v>
      </c>
      <c r="D7" s="3" t="s">
        <v>12</v>
      </c>
      <c r="E7" s="3">
        <v>347.85</v>
      </c>
      <c r="F7" s="3">
        <f t="shared" si="0"/>
        <v>2650.6170000000002</v>
      </c>
    </row>
    <row r="8" spans="1:6" ht="90">
      <c r="A8" s="3" t="s">
        <v>80</v>
      </c>
      <c r="B8" s="3" t="s">
        <v>31</v>
      </c>
      <c r="C8" s="3">
        <v>12.79</v>
      </c>
      <c r="D8" s="3" t="s">
        <v>12</v>
      </c>
      <c r="E8" s="3">
        <v>1756.4</v>
      </c>
      <c r="F8" s="3">
        <f t="shared" si="0"/>
        <v>22464.356</v>
      </c>
    </row>
    <row r="9" spans="1:6" ht="90">
      <c r="A9" s="3" t="s">
        <v>81</v>
      </c>
      <c r="B9" s="3" t="s">
        <v>11</v>
      </c>
      <c r="C9" s="3">
        <v>15.22</v>
      </c>
      <c r="D9" s="3" t="s">
        <v>12</v>
      </c>
      <c r="E9" s="3">
        <v>4961.7299999999996</v>
      </c>
      <c r="F9" s="3">
        <f t="shared" si="0"/>
        <v>75517.530599999998</v>
      </c>
    </row>
    <row r="10" spans="1:6" ht="135">
      <c r="A10" s="3" t="s">
        <v>82</v>
      </c>
      <c r="B10" s="3" t="s">
        <v>42</v>
      </c>
      <c r="C10" s="3">
        <v>33.49</v>
      </c>
      <c r="D10" s="3" t="s">
        <v>12</v>
      </c>
      <c r="E10" s="3">
        <v>6082.45</v>
      </c>
      <c r="F10" s="3">
        <f t="shared" si="0"/>
        <v>203701.25049999999</v>
      </c>
    </row>
    <row r="11" spans="1:6" ht="135">
      <c r="A11" s="3" t="s">
        <v>83</v>
      </c>
      <c r="B11" s="3" t="s">
        <v>44</v>
      </c>
      <c r="C11" s="3">
        <v>15.23</v>
      </c>
      <c r="D11" s="3" t="s">
        <v>12</v>
      </c>
      <c r="E11" s="3">
        <v>6308.87</v>
      </c>
      <c r="F11" s="3">
        <f t="shared" si="0"/>
        <v>96084.090100000001</v>
      </c>
    </row>
    <row r="12" spans="1:6" ht="60">
      <c r="A12" s="3" t="s">
        <v>84</v>
      </c>
      <c r="B12" s="3" t="s">
        <v>14</v>
      </c>
      <c r="C12" s="3">
        <v>219.8</v>
      </c>
      <c r="D12" s="3" t="s">
        <v>15</v>
      </c>
      <c r="E12" s="3">
        <v>194.5</v>
      </c>
      <c r="F12" s="3">
        <f t="shared" si="0"/>
        <v>42751.100000000006</v>
      </c>
    </row>
    <row r="13" spans="1:6" ht="135">
      <c r="A13" s="3" t="s">
        <v>85</v>
      </c>
      <c r="B13" s="3" t="s">
        <v>47</v>
      </c>
      <c r="C13" s="3">
        <v>1.23</v>
      </c>
      <c r="D13" s="3" t="s">
        <v>48</v>
      </c>
      <c r="E13" s="3">
        <v>83314.02</v>
      </c>
      <c r="F13" s="3">
        <v>102226.3</v>
      </c>
    </row>
    <row r="14" spans="1:6">
      <c r="A14" s="4">
        <v>10</v>
      </c>
      <c r="B14" s="3" t="s">
        <v>49</v>
      </c>
      <c r="C14" s="3">
        <f>F14/E14</f>
        <v>2.6319999600470374</v>
      </c>
      <c r="D14" s="3" t="s">
        <v>48</v>
      </c>
      <c r="E14" s="3">
        <v>82096.539999999994</v>
      </c>
      <c r="F14" s="3">
        <v>216078.09</v>
      </c>
    </row>
    <row r="15" spans="1:6">
      <c r="A15" s="4">
        <v>11</v>
      </c>
      <c r="B15" s="3" t="s">
        <v>16</v>
      </c>
      <c r="C15" s="3"/>
      <c r="D15" s="3"/>
      <c r="E15" s="3"/>
      <c r="F15" s="3"/>
    </row>
    <row r="16" spans="1:6">
      <c r="A16" s="3" t="s">
        <v>50</v>
      </c>
      <c r="B16" s="3" t="s">
        <v>86</v>
      </c>
      <c r="C16" s="3">
        <v>27.51</v>
      </c>
      <c r="D16" s="3" t="s">
        <v>58</v>
      </c>
      <c r="E16" s="3">
        <v>744.66</v>
      </c>
      <c r="F16" s="3">
        <f t="shared" si="0"/>
        <v>20485.596600000001</v>
      </c>
    </row>
    <row r="17" spans="1:6">
      <c r="A17" s="3" t="s">
        <v>51</v>
      </c>
      <c r="B17" s="3" t="s">
        <v>87</v>
      </c>
      <c r="C17" s="3">
        <v>7.62</v>
      </c>
      <c r="D17" s="3" t="s">
        <v>58</v>
      </c>
      <c r="E17" s="3">
        <v>342.9</v>
      </c>
      <c r="F17" s="3">
        <f t="shared" si="0"/>
        <v>2612.8979999999997</v>
      </c>
    </row>
    <row r="18" spans="1:6">
      <c r="A18" s="3" t="s">
        <v>52</v>
      </c>
      <c r="B18" s="3" t="s">
        <v>88</v>
      </c>
      <c r="C18" s="3">
        <v>54.99</v>
      </c>
      <c r="D18" s="3" t="s">
        <v>58</v>
      </c>
      <c r="E18" s="3">
        <v>342.9</v>
      </c>
      <c r="F18" s="3">
        <f t="shared" si="0"/>
        <v>18856.071</v>
      </c>
    </row>
    <row r="19" spans="1:6">
      <c r="A19" s="3" t="s">
        <v>53</v>
      </c>
      <c r="B19" s="3" t="s">
        <v>89</v>
      </c>
      <c r="C19" s="3">
        <v>12.79</v>
      </c>
      <c r="D19" s="3" t="s">
        <v>58</v>
      </c>
      <c r="E19" s="3">
        <v>570.94000000000005</v>
      </c>
      <c r="F19" s="3">
        <f t="shared" si="0"/>
        <v>7302.3226000000004</v>
      </c>
    </row>
    <row r="20" spans="1:6">
      <c r="A20" s="3" t="s">
        <v>54</v>
      </c>
      <c r="B20" s="3" t="s">
        <v>90</v>
      </c>
      <c r="C20" s="3">
        <v>81.290000000000006</v>
      </c>
      <c r="D20" s="3" t="s">
        <v>58</v>
      </c>
      <c r="E20" s="3">
        <v>117.54</v>
      </c>
      <c r="F20" s="3">
        <f t="shared" si="0"/>
        <v>9554.8266000000021</v>
      </c>
    </row>
    <row r="21" spans="1:6">
      <c r="A21" s="5"/>
      <c r="B21" s="6"/>
      <c r="C21" s="7"/>
      <c r="D21" s="4"/>
      <c r="E21" s="7" t="s">
        <v>21</v>
      </c>
      <c r="F21" s="12">
        <f>SUM(F5:F20)</f>
        <v>835568.1468000001</v>
      </c>
    </row>
    <row r="22" spans="1:6" ht="30">
      <c r="A22" s="5"/>
      <c r="B22" s="6"/>
      <c r="C22" s="7"/>
      <c r="D22" s="4"/>
      <c r="E22" s="3" t="s">
        <v>22</v>
      </c>
      <c r="F22" s="3">
        <f>F21*18/100</f>
        <v>150402.26642400003</v>
      </c>
    </row>
    <row r="23" spans="1:6">
      <c r="A23" s="5"/>
      <c r="B23" s="6"/>
      <c r="C23" s="7"/>
      <c r="D23" s="4"/>
      <c r="E23" s="3"/>
      <c r="F23" s="3">
        <f>F22+F21</f>
        <v>985970.41322400013</v>
      </c>
    </row>
    <row r="24" spans="1:6" ht="30">
      <c r="A24" s="5"/>
      <c r="B24" s="6"/>
      <c r="C24" s="7"/>
      <c r="D24" s="4"/>
      <c r="E24" s="3" t="s">
        <v>23</v>
      </c>
      <c r="F24" s="3">
        <f>F23*1/100</f>
        <v>9859.7041322400019</v>
      </c>
    </row>
    <row r="25" spans="1:6">
      <c r="A25" s="5"/>
      <c r="B25" s="6"/>
      <c r="C25" s="7"/>
      <c r="D25" s="4"/>
      <c r="E25" s="3" t="s">
        <v>21</v>
      </c>
      <c r="F25" s="3">
        <f>F24+F23</f>
        <v>995830.11735624017</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theme="0"/>
  </sheetPr>
  <dimension ref="A1:F30"/>
  <sheetViews>
    <sheetView topLeftCell="A25" workbookViewId="0">
      <selection activeCell="C29" sqref="C29"/>
    </sheetView>
  </sheetViews>
  <sheetFormatPr defaultRowHeight="15"/>
  <cols>
    <col min="1" max="1" width="6.140625" customWidth="1"/>
    <col min="2" max="2" width="64" customWidth="1"/>
    <col min="3" max="3" width="12.5703125" bestFit="1" customWidth="1"/>
    <col min="4" max="4" width="5.28515625" customWidth="1"/>
    <col min="5" max="5" width="12" bestFit="1" customWidth="1"/>
    <col min="6" max="6" width="12.42578125" customWidth="1"/>
  </cols>
  <sheetData>
    <row r="1" spans="1:6" ht="23.25" customHeight="1">
      <c r="A1" s="96"/>
      <c r="B1" s="97" t="s">
        <v>0</v>
      </c>
      <c r="C1" s="97"/>
      <c r="D1" s="97"/>
      <c r="E1" s="97"/>
      <c r="F1" s="97"/>
    </row>
    <row r="2" spans="1:6" ht="23.25" customHeight="1">
      <c r="A2" s="96"/>
      <c r="B2" s="98" t="s">
        <v>125</v>
      </c>
      <c r="C2" s="98"/>
      <c r="D2" s="98"/>
      <c r="E2" s="98"/>
      <c r="F2" s="98"/>
    </row>
    <row r="3" spans="1:6" ht="28.5" customHeight="1">
      <c r="A3" s="96"/>
      <c r="B3" s="99" t="s">
        <v>126</v>
      </c>
      <c r="C3" s="99"/>
      <c r="D3" s="99"/>
      <c r="E3" s="99"/>
      <c r="F3" s="99"/>
    </row>
    <row r="4" spans="1:6" ht="41.25" customHeight="1">
      <c r="A4" s="13" t="s">
        <v>4</v>
      </c>
      <c r="B4" s="13" t="s">
        <v>127</v>
      </c>
      <c r="C4" s="13" t="s">
        <v>6</v>
      </c>
      <c r="D4" s="13" t="s">
        <v>7</v>
      </c>
      <c r="E4" s="13" t="s">
        <v>8</v>
      </c>
      <c r="F4" s="13" t="s">
        <v>9</v>
      </c>
    </row>
    <row r="5" spans="1:6" ht="25.5">
      <c r="A5" s="36" t="s">
        <v>128</v>
      </c>
      <c r="B5" s="36" t="s">
        <v>129</v>
      </c>
      <c r="C5" s="100">
        <f>[10]Sheet1!G7</f>
        <v>1.7700368167657887</v>
      </c>
      <c r="D5" s="44" t="s">
        <v>29</v>
      </c>
      <c r="E5" s="101">
        <v>1993.04</v>
      </c>
      <c r="F5" s="100">
        <f>ROUND(C5*E5,2)</f>
        <v>3527.75</v>
      </c>
    </row>
    <row r="6" spans="1:6" ht="25.5">
      <c r="A6" s="36" t="s">
        <v>130</v>
      </c>
      <c r="B6" s="36" t="s">
        <v>131</v>
      </c>
      <c r="C6" s="100">
        <f>[10]Sheet1!G11</f>
        <v>9.912206173888416</v>
      </c>
      <c r="D6" s="44" t="s">
        <v>29</v>
      </c>
      <c r="E6" s="101">
        <v>541.66999999999996</v>
      </c>
      <c r="F6" s="100">
        <f t="shared" ref="F6:F23" si="0">ROUND(C6*E6,2)</f>
        <v>5369.14</v>
      </c>
    </row>
    <row r="7" spans="1:6" ht="94.5">
      <c r="A7" s="30" t="s">
        <v>132</v>
      </c>
      <c r="B7" s="102" t="s">
        <v>26</v>
      </c>
      <c r="C7" s="100">
        <f>[10]Sheet1!G15</f>
        <v>127.44265080713679</v>
      </c>
      <c r="D7" s="103" t="s">
        <v>12</v>
      </c>
      <c r="E7" s="103">
        <v>167.33</v>
      </c>
      <c r="F7" s="100">
        <f t="shared" si="0"/>
        <v>21324.98</v>
      </c>
    </row>
    <row r="8" spans="1:6" ht="89.25">
      <c r="A8" s="36" t="s">
        <v>133</v>
      </c>
      <c r="B8" s="104" t="s">
        <v>134</v>
      </c>
      <c r="C8" s="44">
        <f>[10]Sheet1!G19</f>
        <v>10.629999999999999</v>
      </c>
      <c r="D8" s="44" t="s">
        <v>12</v>
      </c>
      <c r="E8" s="44">
        <v>347.85</v>
      </c>
      <c r="F8" s="100">
        <f t="shared" si="0"/>
        <v>3697.65</v>
      </c>
    </row>
    <row r="9" spans="1:6" ht="51">
      <c r="A9" s="36" t="s">
        <v>135</v>
      </c>
      <c r="B9" s="31" t="s">
        <v>31</v>
      </c>
      <c r="C9" s="44">
        <f>[10]Sheet1!G23</f>
        <v>17.71</v>
      </c>
      <c r="D9" s="44" t="s">
        <v>12</v>
      </c>
      <c r="E9" s="101">
        <v>1756.4</v>
      </c>
      <c r="F9" s="100">
        <f t="shared" si="0"/>
        <v>31105.84</v>
      </c>
    </row>
    <row r="10" spans="1:6" ht="38.25">
      <c r="A10" s="36" t="s">
        <v>136</v>
      </c>
      <c r="B10" s="105" t="s">
        <v>137</v>
      </c>
      <c r="C10" s="106">
        <f>[10]Sheet1!G30</f>
        <v>14.17</v>
      </c>
      <c r="D10" s="44" t="s">
        <v>12</v>
      </c>
      <c r="E10" s="101">
        <v>4598.2299999999996</v>
      </c>
      <c r="F10" s="100">
        <f t="shared" si="0"/>
        <v>65156.92</v>
      </c>
    </row>
    <row r="11" spans="1:6" ht="38.25">
      <c r="A11" s="107" t="s">
        <v>138</v>
      </c>
      <c r="B11" s="105" t="s">
        <v>139</v>
      </c>
      <c r="C11" s="108">
        <f>[10]Sheet1!G34</f>
        <v>31.860662701784197</v>
      </c>
      <c r="D11" s="44" t="s">
        <v>12</v>
      </c>
      <c r="E11" s="109">
        <v>2987.47</v>
      </c>
      <c r="F11" s="100">
        <f t="shared" si="0"/>
        <v>95182.77</v>
      </c>
    </row>
    <row r="12" spans="1:6" ht="51">
      <c r="A12" s="110" t="s">
        <v>140</v>
      </c>
      <c r="B12" s="111" t="s">
        <v>141</v>
      </c>
      <c r="C12" s="101">
        <f>[10]Sheet1!G38</f>
        <v>286.55514247211897</v>
      </c>
      <c r="D12" s="44" t="s">
        <v>15</v>
      </c>
      <c r="E12" s="101">
        <v>313.3</v>
      </c>
      <c r="F12" s="100">
        <f t="shared" si="0"/>
        <v>89777.73</v>
      </c>
    </row>
    <row r="13" spans="1:6" ht="76.5">
      <c r="A13" s="37" t="s">
        <v>142</v>
      </c>
      <c r="B13" s="111" t="s">
        <v>143</v>
      </c>
      <c r="C13" s="101">
        <f>[10]Sheet1!G42</f>
        <v>21.24</v>
      </c>
      <c r="D13" s="44" t="s">
        <v>12</v>
      </c>
      <c r="E13" s="112">
        <v>6308.87</v>
      </c>
      <c r="F13" s="100">
        <f t="shared" si="0"/>
        <v>134000.4</v>
      </c>
    </row>
    <row r="14" spans="1:6" ht="51">
      <c r="A14" s="37" t="s">
        <v>144</v>
      </c>
      <c r="B14" s="111" t="s">
        <v>145</v>
      </c>
      <c r="C14" s="113">
        <f>[10]Sheet1!G47</f>
        <v>0.75</v>
      </c>
      <c r="D14" s="114" t="s">
        <v>118</v>
      </c>
      <c r="E14" s="114">
        <v>83314.02</v>
      </c>
      <c r="F14" s="100">
        <f t="shared" si="0"/>
        <v>62485.52</v>
      </c>
    </row>
    <row r="15" spans="1:6" ht="15.75">
      <c r="A15" s="115"/>
      <c r="B15" s="116"/>
      <c r="C15" s="113">
        <f>[10]Sheet1!G49</f>
        <v>1.1299999999999999</v>
      </c>
      <c r="D15" s="114" t="s">
        <v>118</v>
      </c>
      <c r="E15" s="44">
        <v>82096.539999999994</v>
      </c>
      <c r="F15" s="100">
        <f t="shared" si="0"/>
        <v>92769.09</v>
      </c>
    </row>
    <row r="16" spans="1:6" ht="38.25">
      <c r="A16" s="36" t="s">
        <v>146</v>
      </c>
      <c r="B16" s="117" t="s">
        <v>147</v>
      </c>
      <c r="C16" s="118"/>
      <c r="D16" s="119"/>
      <c r="E16" s="120"/>
      <c r="F16" s="100"/>
    </row>
    <row r="17" spans="1:6">
      <c r="A17" s="36"/>
      <c r="B17" s="117" t="s">
        <v>148</v>
      </c>
      <c r="C17" s="118">
        <f>[10]Sheet1!G53</f>
        <v>27.89</v>
      </c>
      <c r="D17" s="119" t="s">
        <v>149</v>
      </c>
      <c r="E17" s="120">
        <v>194.5</v>
      </c>
      <c r="F17" s="100">
        <f t="shared" si="0"/>
        <v>5424.61</v>
      </c>
    </row>
    <row r="18" spans="1:6">
      <c r="A18" s="37">
        <v>11</v>
      </c>
      <c r="B18" s="40" t="s">
        <v>16</v>
      </c>
      <c r="C18" s="43"/>
      <c r="D18" s="43"/>
      <c r="E18" s="43"/>
      <c r="F18" s="100">
        <f t="shared" si="0"/>
        <v>0</v>
      </c>
    </row>
    <row r="19" spans="1:6" ht="16.5">
      <c r="A19" s="121" t="s">
        <v>50</v>
      </c>
      <c r="B19" s="31" t="s">
        <v>150</v>
      </c>
      <c r="C19" s="44">
        <f>[10]Sheet2!F10</f>
        <v>36.830000000000005</v>
      </c>
      <c r="D19" s="122" t="s">
        <v>71</v>
      </c>
      <c r="E19" s="123">
        <v>819.02</v>
      </c>
      <c r="F19" s="100">
        <f t="shared" si="0"/>
        <v>30164.51</v>
      </c>
    </row>
    <row r="20" spans="1:6" ht="16.5">
      <c r="A20" s="37" t="s">
        <v>51</v>
      </c>
      <c r="B20" s="31" t="s">
        <v>151</v>
      </c>
      <c r="C20" s="44">
        <f>[10]Sheet2!E10</f>
        <v>10.629999999999999</v>
      </c>
      <c r="D20" s="122" t="s">
        <v>71</v>
      </c>
      <c r="E20" s="123">
        <v>417.3</v>
      </c>
      <c r="F20" s="100">
        <f t="shared" si="0"/>
        <v>4435.8999999999996</v>
      </c>
    </row>
    <row r="21" spans="1:6" ht="16.5">
      <c r="A21" s="37" t="s">
        <v>52</v>
      </c>
      <c r="B21" s="31" t="s">
        <v>152</v>
      </c>
      <c r="C21" s="124">
        <f>[10]Sheet2!H10</f>
        <v>49.570662701784201</v>
      </c>
      <c r="D21" s="122" t="s">
        <v>71</v>
      </c>
      <c r="E21" s="123">
        <v>648.59</v>
      </c>
      <c r="F21" s="100">
        <f t="shared" si="0"/>
        <v>32151.040000000001</v>
      </c>
    </row>
    <row r="22" spans="1:6" ht="16.5">
      <c r="A22" s="37" t="s">
        <v>53</v>
      </c>
      <c r="B22" s="31" t="s">
        <v>153</v>
      </c>
      <c r="C22" s="44">
        <f>[10]Sheet2!G10</f>
        <v>31.020000000000003</v>
      </c>
      <c r="D22" s="122" t="s">
        <v>71</v>
      </c>
      <c r="E22" s="123">
        <v>417.3</v>
      </c>
      <c r="F22" s="100">
        <f t="shared" si="0"/>
        <v>12944.65</v>
      </c>
    </row>
    <row r="23" spans="1:6" ht="16.5">
      <c r="A23" s="37" t="s">
        <v>54</v>
      </c>
      <c r="B23" s="31" t="s">
        <v>38</v>
      </c>
      <c r="C23" s="101">
        <f>[10]Sheet2!I10</f>
        <v>127.44265080713679</v>
      </c>
      <c r="D23" s="122" t="s">
        <v>71</v>
      </c>
      <c r="E23" s="123">
        <v>117.54</v>
      </c>
      <c r="F23" s="100">
        <f t="shared" si="0"/>
        <v>14979.61</v>
      </c>
    </row>
    <row r="24" spans="1:6">
      <c r="A24" s="43"/>
      <c r="B24" s="43"/>
      <c r="C24" s="43"/>
      <c r="D24" s="43"/>
      <c r="E24" s="44" t="s">
        <v>104</v>
      </c>
      <c r="F24" s="125">
        <f>SUM(F5:F23)</f>
        <v>704498.11</v>
      </c>
    </row>
    <row r="25" spans="1:6">
      <c r="A25" s="126" t="s">
        <v>154</v>
      </c>
      <c r="B25" s="127"/>
      <c r="C25" s="127"/>
      <c r="D25" s="127"/>
      <c r="E25" s="128"/>
      <c r="F25" s="125">
        <f>F24*18%</f>
        <v>126809.65979999999</v>
      </c>
    </row>
    <row r="26" spans="1:6">
      <c r="A26" s="129" t="s">
        <v>107</v>
      </c>
      <c r="B26" s="130"/>
      <c r="C26" s="130"/>
      <c r="D26" s="130"/>
      <c r="E26" s="131"/>
      <c r="F26" s="125">
        <f>SUM(F24:F25)</f>
        <v>831307.76980000001</v>
      </c>
    </row>
    <row r="27" spans="1:6">
      <c r="A27" s="126" t="s">
        <v>106</v>
      </c>
      <c r="B27" s="127"/>
      <c r="C27" s="127"/>
      <c r="D27" s="127"/>
      <c r="E27" s="128"/>
      <c r="F27" s="101">
        <f>F26*1%</f>
        <v>8313.077698000001</v>
      </c>
    </row>
    <row r="28" spans="1:6">
      <c r="A28" s="129" t="s">
        <v>107</v>
      </c>
      <c r="B28" s="130"/>
      <c r="C28" s="130"/>
      <c r="D28" s="130"/>
      <c r="E28" s="131"/>
      <c r="F28" s="132">
        <f>SUM(F26:F27)</f>
        <v>839620.84749800002</v>
      </c>
    </row>
    <row r="29" spans="1:6" ht="40.5" customHeight="1">
      <c r="A29" s="133"/>
      <c r="B29" s="133"/>
      <c r="C29" s="133"/>
      <c r="D29" s="133"/>
      <c r="E29" s="133"/>
      <c r="F29" s="134"/>
    </row>
    <row r="30" spans="1:6" ht="40.5" customHeight="1">
      <c r="A30" s="28"/>
      <c r="B30" s="29"/>
      <c r="C30" s="28"/>
      <c r="D30" s="28"/>
      <c r="E30" s="28"/>
      <c r="F30" s="28"/>
    </row>
  </sheetData>
  <mergeCells count="7">
    <mergeCell ref="A28:E28"/>
    <mergeCell ref="B1:F1"/>
    <mergeCell ref="B2:F2"/>
    <mergeCell ref="B3:F3"/>
    <mergeCell ref="A25:E25"/>
    <mergeCell ref="A26:E26"/>
    <mergeCell ref="A27:E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I20"/>
  <sheetViews>
    <sheetView topLeftCell="A13"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55" t="s">
        <v>0</v>
      </c>
      <c r="B1" s="55"/>
      <c r="C1" s="55"/>
      <c r="D1" s="55"/>
      <c r="E1" s="55"/>
      <c r="F1" s="55"/>
    </row>
    <row r="2" spans="1:9" ht="18.75">
      <c r="A2" s="55" t="s">
        <v>1</v>
      </c>
      <c r="B2" s="55"/>
      <c r="C2" s="55"/>
      <c r="D2" s="55"/>
      <c r="E2" s="55"/>
      <c r="F2" s="55"/>
    </row>
    <row r="3" spans="1:9" ht="59.25" customHeight="1">
      <c r="A3" s="56" t="s">
        <v>91</v>
      </c>
      <c r="B3" s="56"/>
      <c r="C3" s="56"/>
      <c r="D3" s="56"/>
      <c r="E3" s="56"/>
      <c r="F3" s="56"/>
      <c r="I3" s="1" t="s">
        <v>3</v>
      </c>
    </row>
    <row r="4" spans="1:9">
      <c r="A4" s="2" t="s">
        <v>4</v>
      </c>
      <c r="B4" s="2" t="s">
        <v>5</v>
      </c>
      <c r="C4" s="2" t="s">
        <v>6</v>
      </c>
      <c r="D4" s="2" t="s">
        <v>7</v>
      </c>
      <c r="E4" s="2" t="s">
        <v>8</v>
      </c>
      <c r="F4" s="2" t="s">
        <v>9</v>
      </c>
    </row>
    <row r="5" spans="1:9" ht="165">
      <c r="A5" s="3" t="s">
        <v>25</v>
      </c>
      <c r="B5" s="3" t="s">
        <v>26</v>
      </c>
      <c r="C5" s="3">
        <v>91.33</v>
      </c>
      <c r="D5" s="3" t="s">
        <v>12</v>
      </c>
      <c r="E5" s="3">
        <v>151.82</v>
      </c>
      <c r="F5" s="3">
        <f t="shared" ref="F5:F15" si="0">C5*E5</f>
        <v>13865.720599999999</v>
      </c>
    </row>
    <row r="6" spans="1:9" ht="120">
      <c r="A6" s="3" t="s">
        <v>27</v>
      </c>
      <c r="B6" s="3" t="s">
        <v>28</v>
      </c>
      <c r="C6" s="3">
        <v>20.7</v>
      </c>
      <c r="D6" s="3" t="s">
        <v>29</v>
      </c>
      <c r="E6" s="3">
        <v>347.85</v>
      </c>
      <c r="F6" s="3">
        <f t="shared" si="0"/>
        <v>7200.4949999999999</v>
      </c>
    </row>
    <row r="7" spans="1:9" ht="90">
      <c r="A7" s="3" t="s">
        <v>30</v>
      </c>
      <c r="B7" s="3" t="s">
        <v>31</v>
      </c>
      <c r="C7" s="3">
        <v>49.93</v>
      </c>
      <c r="D7" s="3" t="s">
        <v>12</v>
      </c>
      <c r="E7" s="3">
        <v>1756.4</v>
      </c>
      <c r="F7" s="3">
        <f t="shared" si="0"/>
        <v>87697.052000000011</v>
      </c>
    </row>
    <row r="8" spans="1:9" ht="90">
      <c r="A8" s="3" t="s">
        <v>10</v>
      </c>
      <c r="B8" s="3" t="s">
        <v>11</v>
      </c>
      <c r="C8" s="3">
        <v>60.89</v>
      </c>
      <c r="D8" s="3" t="s">
        <v>12</v>
      </c>
      <c r="E8" s="3">
        <v>4961.7299999999996</v>
      </c>
      <c r="F8" s="3">
        <f t="shared" si="0"/>
        <v>302119.73969999998</v>
      </c>
    </row>
    <row r="9" spans="1:9" ht="60">
      <c r="A9" s="3" t="s">
        <v>13</v>
      </c>
      <c r="B9" s="3" t="s">
        <v>14</v>
      </c>
      <c r="C9" s="3">
        <v>39.96</v>
      </c>
      <c r="D9" s="3" t="s">
        <v>15</v>
      </c>
      <c r="E9" s="3">
        <v>194.5</v>
      </c>
      <c r="F9" s="3">
        <f t="shared" si="0"/>
        <v>7772.22</v>
      </c>
    </row>
    <row r="10" spans="1:9">
      <c r="A10" s="4">
        <v>6</v>
      </c>
      <c r="B10" s="3" t="s">
        <v>16</v>
      </c>
      <c r="C10" s="3"/>
      <c r="D10" s="3"/>
      <c r="E10" s="3"/>
      <c r="F10" s="3"/>
    </row>
    <row r="11" spans="1:9">
      <c r="A11" s="3" t="s">
        <v>17</v>
      </c>
      <c r="B11" s="3" t="s">
        <v>18</v>
      </c>
      <c r="C11" s="3">
        <v>26.18</v>
      </c>
      <c r="D11" s="3" t="s">
        <v>12</v>
      </c>
      <c r="E11" s="3">
        <v>848.82</v>
      </c>
      <c r="F11" s="3">
        <f t="shared" si="0"/>
        <v>22222.107599999999</v>
      </c>
    </row>
    <row r="12" spans="1:9">
      <c r="A12" s="3" t="s">
        <v>19</v>
      </c>
      <c r="B12" s="3" t="s">
        <v>32</v>
      </c>
      <c r="C12" s="3">
        <v>20.7</v>
      </c>
      <c r="D12" s="3" t="s">
        <v>12</v>
      </c>
      <c r="E12" s="3">
        <v>447.06</v>
      </c>
      <c r="F12" s="3">
        <f t="shared" si="0"/>
        <v>9254.1419999999998</v>
      </c>
    </row>
    <row r="13" spans="1:9">
      <c r="A13" s="3" t="s">
        <v>33</v>
      </c>
      <c r="B13" s="3" t="s">
        <v>34</v>
      </c>
      <c r="C13" s="3">
        <v>52.37</v>
      </c>
      <c r="D13" s="3" t="s">
        <v>12</v>
      </c>
      <c r="E13" s="3">
        <v>447.06</v>
      </c>
      <c r="F13" s="3">
        <f t="shared" si="0"/>
        <v>23412.532199999998</v>
      </c>
    </row>
    <row r="14" spans="1:9">
      <c r="A14" s="3" t="s">
        <v>35</v>
      </c>
      <c r="B14" s="3" t="s">
        <v>36</v>
      </c>
      <c r="C14" s="3">
        <v>49.93</v>
      </c>
      <c r="D14" s="3" t="s">
        <v>12</v>
      </c>
      <c r="E14" s="3">
        <v>679.66</v>
      </c>
      <c r="F14" s="3">
        <f t="shared" si="0"/>
        <v>33935.423799999997</v>
      </c>
    </row>
    <row r="15" spans="1:9">
      <c r="A15" s="3" t="s">
        <v>37</v>
      </c>
      <c r="B15" s="3" t="s">
        <v>38</v>
      </c>
      <c r="C15" s="3">
        <v>91.33</v>
      </c>
      <c r="D15" s="3" t="s">
        <v>12</v>
      </c>
      <c r="E15" s="3">
        <v>117.54</v>
      </c>
      <c r="F15" s="3">
        <f t="shared" si="0"/>
        <v>10734.9282</v>
      </c>
    </row>
    <row r="16" spans="1:9">
      <c r="A16" s="3"/>
      <c r="B16" s="3"/>
      <c r="C16" s="3"/>
      <c r="D16" s="3"/>
      <c r="E16" s="3" t="s">
        <v>21</v>
      </c>
      <c r="F16" s="3">
        <f>SUM(F5:F15)</f>
        <v>518214.36109999998</v>
      </c>
    </row>
    <row r="17" spans="1:6">
      <c r="A17" s="5"/>
      <c r="B17" s="6"/>
      <c r="C17" s="7"/>
      <c r="D17" s="4"/>
      <c r="E17" s="3" t="s">
        <v>22</v>
      </c>
      <c r="F17" s="3">
        <f>F16*18/100</f>
        <v>93278.584998000006</v>
      </c>
    </row>
    <row r="18" spans="1:6">
      <c r="A18" s="5"/>
      <c r="B18" s="6"/>
      <c r="C18" s="7"/>
      <c r="D18" s="4"/>
      <c r="E18" s="3"/>
      <c r="F18" s="3">
        <f>F17+F16</f>
        <v>611492.94609800004</v>
      </c>
    </row>
    <row r="19" spans="1:6">
      <c r="A19" s="5"/>
      <c r="B19" s="6"/>
      <c r="C19" s="7"/>
      <c r="D19" s="4"/>
      <c r="E19" s="3" t="s">
        <v>23</v>
      </c>
      <c r="F19" s="3">
        <f>F18*1/100</f>
        <v>6114.9294609800008</v>
      </c>
    </row>
    <row r="20" spans="1:6">
      <c r="A20" s="5"/>
      <c r="B20" s="6"/>
      <c r="C20" s="7"/>
      <c r="D20" s="4"/>
      <c r="E20" s="3" t="s">
        <v>21</v>
      </c>
      <c r="F20" s="3">
        <f>F19+F18</f>
        <v>617607.87555898004</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24"/>
  <sheetViews>
    <sheetView workbookViewId="0">
      <selection activeCell="D6" sqref="D6"/>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55" t="s">
        <v>0</v>
      </c>
      <c r="B1" s="55"/>
      <c r="C1" s="55"/>
      <c r="D1" s="55"/>
      <c r="E1" s="55"/>
      <c r="F1" s="55"/>
    </row>
    <row r="2" spans="1:6" ht="18.75">
      <c r="A2" s="55" t="s">
        <v>1</v>
      </c>
      <c r="B2" s="55"/>
      <c r="C2" s="55"/>
      <c r="D2" s="55"/>
      <c r="E2" s="55"/>
      <c r="F2" s="55"/>
    </row>
    <row r="3" spans="1:6" ht="60" customHeight="1">
      <c r="A3" s="56" t="s">
        <v>92</v>
      </c>
      <c r="B3" s="56"/>
      <c r="C3" s="56"/>
      <c r="D3" s="56"/>
      <c r="E3" s="56"/>
      <c r="F3" s="56"/>
    </row>
    <row r="4" spans="1:6">
      <c r="A4" s="2" t="s">
        <v>4</v>
      </c>
      <c r="B4" s="2" t="s">
        <v>5</v>
      </c>
      <c r="C4" s="2" t="s">
        <v>6</v>
      </c>
      <c r="D4" s="2" t="s">
        <v>7</v>
      </c>
      <c r="E4" s="2" t="s">
        <v>8</v>
      </c>
      <c r="F4" s="2" t="s">
        <v>9</v>
      </c>
    </row>
    <row r="5" spans="1:6" ht="30">
      <c r="A5" s="4">
        <v>1</v>
      </c>
      <c r="B5" s="3" t="s">
        <v>76</v>
      </c>
      <c r="C5" s="3">
        <v>3</v>
      </c>
      <c r="D5" s="3" t="s">
        <v>77</v>
      </c>
      <c r="E5" s="3">
        <v>326.85000000000002</v>
      </c>
      <c r="F5" s="3">
        <f>C5*E5</f>
        <v>980.55000000000007</v>
      </c>
    </row>
    <row r="6" spans="1:6" ht="165">
      <c r="A6" s="3" t="s">
        <v>78</v>
      </c>
      <c r="B6" s="3" t="s">
        <v>26</v>
      </c>
      <c r="C6" s="3">
        <v>74.34</v>
      </c>
      <c r="D6" s="3" t="s">
        <v>12</v>
      </c>
      <c r="E6" s="3">
        <v>151.82</v>
      </c>
      <c r="F6" s="3">
        <f t="shared" ref="F6:F19" si="0">C6*E6</f>
        <v>11286.2988</v>
      </c>
    </row>
    <row r="7" spans="1:6" ht="120">
      <c r="A7" s="3" t="s">
        <v>79</v>
      </c>
      <c r="B7" s="3" t="s">
        <v>28</v>
      </c>
      <c r="C7" s="3">
        <v>4.21</v>
      </c>
      <c r="D7" s="3" t="s">
        <v>12</v>
      </c>
      <c r="E7" s="3">
        <v>347.85</v>
      </c>
      <c r="F7" s="3">
        <f t="shared" si="0"/>
        <v>1464.4485000000002</v>
      </c>
    </row>
    <row r="8" spans="1:6" ht="90">
      <c r="A8" s="3" t="s">
        <v>80</v>
      </c>
      <c r="B8" s="3" t="s">
        <v>31</v>
      </c>
      <c r="C8" s="3">
        <v>10.41</v>
      </c>
      <c r="D8" s="3" t="s">
        <v>12</v>
      </c>
      <c r="E8" s="3">
        <v>1756.4</v>
      </c>
      <c r="F8" s="3">
        <f t="shared" si="0"/>
        <v>18284.124</v>
      </c>
    </row>
    <row r="9" spans="1:6" ht="135">
      <c r="A9" s="3" t="s">
        <v>93</v>
      </c>
      <c r="B9" s="3" t="s">
        <v>42</v>
      </c>
      <c r="C9" s="3">
        <v>23.05</v>
      </c>
      <c r="D9" s="3" t="s">
        <v>12</v>
      </c>
      <c r="E9" s="3">
        <v>6082.45</v>
      </c>
      <c r="F9" s="3">
        <f t="shared" si="0"/>
        <v>140200.4725</v>
      </c>
    </row>
    <row r="10" spans="1:6" ht="135">
      <c r="A10" s="3" t="s">
        <v>94</v>
      </c>
      <c r="B10" s="3" t="s">
        <v>44</v>
      </c>
      <c r="C10" s="3">
        <v>12.39</v>
      </c>
      <c r="D10" s="3" t="s">
        <v>12</v>
      </c>
      <c r="E10" s="3">
        <v>6308.87</v>
      </c>
      <c r="F10" s="3">
        <f t="shared" si="0"/>
        <v>78166.899300000005</v>
      </c>
    </row>
    <row r="11" spans="1:6" ht="60">
      <c r="A11" s="3" t="s">
        <v>95</v>
      </c>
      <c r="B11" s="3" t="s">
        <v>14</v>
      </c>
      <c r="C11" s="3">
        <v>162.63</v>
      </c>
      <c r="D11" s="3" t="s">
        <v>15</v>
      </c>
      <c r="E11" s="3">
        <v>194.5</v>
      </c>
      <c r="F11" s="3">
        <f t="shared" si="0"/>
        <v>31631.535</v>
      </c>
    </row>
    <row r="12" spans="1:6" ht="135">
      <c r="A12" s="3" t="s">
        <v>67</v>
      </c>
      <c r="B12" s="3" t="s">
        <v>47</v>
      </c>
      <c r="C12" s="3">
        <f>F12/E12</f>
        <v>1.126124990727851</v>
      </c>
      <c r="D12" s="3" t="s">
        <v>48</v>
      </c>
      <c r="E12" s="3">
        <v>83314.02</v>
      </c>
      <c r="F12" s="3">
        <v>93822</v>
      </c>
    </row>
    <row r="13" spans="1:6">
      <c r="A13" s="4">
        <v>9</v>
      </c>
      <c r="B13" s="3" t="s">
        <v>49</v>
      </c>
      <c r="C13" s="3">
        <f>F13/E13</f>
        <v>1.6891875102166305</v>
      </c>
      <c r="D13" s="3" t="s">
        <v>48</v>
      </c>
      <c r="E13" s="3">
        <v>82096.539999999994</v>
      </c>
      <c r="F13" s="3">
        <v>138676.45000000001</v>
      </c>
    </row>
    <row r="14" spans="1:6">
      <c r="A14" s="4">
        <v>10</v>
      </c>
      <c r="B14" s="3" t="s">
        <v>16</v>
      </c>
      <c r="C14" s="3"/>
      <c r="D14" s="3"/>
      <c r="E14" s="3"/>
      <c r="F14" s="3"/>
    </row>
    <row r="15" spans="1:6">
      <c r="A15" s="3" t="s">
        <v>50</v>
      </c>
      <c r="B15" s="3" t="s">
        <v>86</v>
      </c>
      <c r="C15" s="3">
        <v>15.24</v>
      </c>
      <c r="D15" s="3" t="s">
        <v>58</v>
      </c>
      <c r="E15" s="3">
        <v>744.66</v>
      </c>
      <c r="F15" s="3">
        <f t="shared" si="0"/>
        <v>11348.618399999999</v>
      </c>
    </row>
    <row r="16" spans="1:6">
      <c r="A16" s="3" t="s">
        <v>51</v>
      </c>
      <c r="B16" s="3" t="s">
        <v>87</v>
      </c>
      <c r="C16" s="3">
        <v>4.21</v>
      </c>
      <c r="D16" s="3" t="s">
        <v>58</v>
      </c>
      <c r="E16" s="3">
        <v>342.9</v>
      </c>
      <c r="F16" s="3">
        <f t="shared" si="0"/>
        <v>1443.6089999999999</v>
      </c>
    </row>
    <row r="17" spans="1:6">
      <c r="A17" s="3" t="s">
        <v>52</v>
      </c>
      <c r="B17" s="3" t="s">
        <v>88</v>
      </c>
      <c r="C17" s="3">
        <v>30.48</v>
      </c>
      <c r="D17" s="3" t="s">
        <v>58</v>
      </c>
      <c r="E17" s="3">
        <v>342.9</v>
      </c>
      <c r="F17" s="3">
        <f t="shared" si="0"/>
        <v>10451.591999999999</v>
      </c>
    </row>
    <row r="18" spans="1:6">
      <c r="A18" s="3" t="s">
        <v>53</v>
      </c>
      <c r="B18" s="3" t="s">
        <v>89</v>
      </c>
      <c r="C18" s="3">
        <v>10.41</v>
      </c>
      <c r="D18" s="3" t="s">
        <v>58</v>
      </c>
      <c r="E18" s="3">
        <v>570.94000000000005</v>
      </c>
      <c r="F18" s="3">
        <f t="shared" si="0"/>
        <v>5943.4854000000005</v>
      </c>
    </row>
    <row r="19" spans="1:6">
      <c r="A19" s="3" t="s">
        <v>54</v>
      </c>
      <c r="B19" s="3" t="s">
        <v>90</v>
      </c>
      <c r="C19" s="3">
        <v>74.34</v>
      </c>
      <c r="D19" s="3" t="s">
        <v>58</v>
      </c>
      <c r="E19" s="3">
        <v>117.54</v>
      </c>
      <c r="F19" s="3">
        <f t="shared" si="0"/>
        <v>8737.9236000000001</v>
      </c>
    </row>
    <row r="20" spans="1:6">
      <c r="A20" s="5"/>
      <c r="B20" s="6"/>
      <c r="C20" s="7"/>
      <c r="D20" s="4"/>
      <c r="E20" s="7" t="s">
        <v>21</v>
      </c>
      <c r="F20" s="12">
        <f>SUM(F5:F19)</f>
        <v>552438.00650000002</v>
      </c>
    </row>
    <row r="21" spans="1:6" ht="30">
      <c r="A21" s="5"/>
      <c r="B21" s="6"/>
      <c r="C21" s="7"/>
      <c r="D21" s="4"/>
      <c r="E21" s="3" t="s">
        <v>22</v>
      </c>
      <c r="F21" s="3">
        <f>F20*18/100</f>
        <v>99438.84117</v>
      </c>
    </row>
    <row r="22" spans="1:6">
      <c r="A22" s="5"/>
      <c r="B22" s="6"/>
      <c r="C22" s="7"/>
      <c r="D22" s="4"/>
      <c r="E22" s="3"/>
      <c r="F22" s="3">
        <f>F21+F20</f>
        <v>651876.84767000005</v>
      </c>
    </row>
    <row r="23" spans="1:6" ht="30">
      <c r="A23" s="5"/>
      <c r="B23" s="6"/>
      <c r="C23" s="7"/>
      <c r="D23" s="4"/>
      <c r="E23" s="3" t="s">
        <v>23</v>
      </c>
      <c r="F23" s="3">
        <f>F22*1/100</f>
        <v>6518.7684767000001</v>
      </c>
    </row>
    <row r="24" spans="1:6">
      <c r="A24" s="5"/>
      <c r="B24" s="6"/>
      <c r="C24" s="7"/>
      <c r="D24" s="4"/>
      <c r="E24" s="3" t="s">
        <v>21</v>
      </c>
      <c r="F24" s="3">
        <f>F23+F22</f>
        <v>658395.61614669999</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20"/>
  <sheetViews>
    <sheetView topLeftCell="A10" workbookViewId="0">
      <selection activeCell="F20" sqref="F20"/>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55" t="s">
        <v>0</v>
      </c>
      <c r="B1" s="55"/>
      <c r="C1" s="55"/>
      <c r="D1" s="55"/>
      <c r="E1" s="55"/>
      <c r="F1" s="55"/>
    </row>
    <row r="2" spans="1:9" ht="18.75">
      <c r="A2" s="55" t="s">
        <v>1</v>
      </c>
      <c r="B2" s="55"/>
      <c r="C2" s="55"/>
      <c r="D2" s="55"/>
      <c r="E2" s="55"/>
      <c r="F2" s="55"/>
    </row>
    <row r="3" spans="1:9" ht="59.25" customHeight="1">
      <c r="A3" s="56" t="s">
        <v>24</v>
      </c>
      <c r="B3" s="56"/>
      <c r="C3" s="56"/>
      <c r="D3" s="56"/>
      <c r="E3" s="56"/>
      <c r="F3" s="56"/>
      <c r="I3" s="1" t="s">
        <v>3</v>
      </c>
    </row>
    <row r="4" spans="1:9">
      <c r="A4" s="2" t="s">
        <v>4</v>
      </c>
      <c r="B4" s="2" t="s">
        <v>5</v>
      </c>
      <c r="C4" s="2" t="s">
        <v>6</v>
      </c>
      <c r="D4" s="2" t="s">
        <v>7</v>
      </c>
      <c r="E4" s="2" t="s">
        <v>8</v>
      </c>
      <c r="F4" s="2" t="s">
        <v>9</v>
      </c>
    </row>
    <row r="5" spans="1:9" ht="165">
      <c r="A5" s="3" t="s">
        <v>25</v>
      </c>
      <c r="B5" s="3" t="s">
        <v>26</v>
      </c>
      <c r="C5" s="3">
        <v>62.45</v>
      </c>
      <c r="D5" s="3" t="s">
        <v>12</v>
      </c>
      <c r="E5" s="3">
        <v>151.82</v>
      </c>
      <c r="F5" s="3">
        <f t="shared" ref="F5:F15" si="0">C5*E5</f>
        <v>9481.1589999999997</v>
      </c>
    </row>
    <row r="6" spans="1:9" ht="120">
      <c r="A6" s="3" t="s">
        <v>27</v>
      </c>
      <c r="B6" s="3" t="s">
        <v>28</v>
      </c>
      <c r="C6" s="3">
        <v>20.82</v>
      </c>
      <c r="D6" s="3" t="s">
        <v>29</v>
      </c>
      <c r="E6" s="3">
        <v>347.85</v>
      </c>
      <c r="F6" s="3">
        <f t="shared" si="0"/>
        <v>7242.237000000001</v>
      </c>
    </row>
    <row r="7" spans="1:9" ht="90">
      <c r="A7" s="3" t="s">
        <v>30</v>
      </c>
      <c r="B7" s="3" t="s">
        <v>31</v>
      </c>
      <c r="C7" s="3">
        <v>34.14</v>
      </c>
      <c r="D7" s="3" t="s">
        <v>12</v>
      </c>
      <c r="E7" s="3">
        <v>1756.4</v>
      </c>
      <c r="F7" s="3">
        <f t="shared" si="0"/>
        <v>59963.496000000006</v>
      </c>
    </row>
    <row r="8" spans="1:9" ht="90">
      <c r="A8" s="3" t="s">
        <v>10</v>
      </c>
      <c r="B8" s="3" t="s">
        <v>11</v>
      </c>
      <c r="C8" s="3">
        <v>41.63</v>
      </c>
      <c r="D8" s="3" t="s">
        <v>12</v>
      </c>
      <c r="E8" s="3">
        <v>4961.7299999999996</v>
      </c>
      <c r="F8" s="3">
        <f t="shared" si="0"/>
        <v>206556.8199</v>
      </c>
    </row>
    <row r="9" spans="1:9" ht="60">
      <c r="A9" s="3" t="s">
        <v>13</v>
      </c>
      <c r="B9" s="3" t="s">
        <v>14</v>
      </c>
      <c r="C9" s="3">
        <v>22.77</v>
      </c>
      <c r="D9" s="3" t="s">
        <v>15</v>
      </c>
      <c r="E9" s="3">
        <v>194.5</v>
      </c>
      <c r="F9" s="3">
        <f t="shared" si="0"/>
        <v>4428.7650000000003</v>
      </c>
    </row>
    <row r="10" spans="1:9">
      <c r="A10" s="4">
        <v>6</v>
      </c>
      <c r="B10" s="3" t="s">
        <v>16</v>
      </c>
      <c r="C10" s="3"/>
      <c r="D10" s="3"/>
      <c r="E10" s="3"/>
      <c r="F10" s="3"/>
    </row>
    <row r="11" spans="1:9">
      <c r="A11" s="3" t="s">
        <v>17</v>
      </c>
      <c r="B11" s="3" t="s">
        <v>18</v>
      </c>
      <c r="C11" s="3">
        <v>17.899999999999999</v>
      </c>
      <c r="D11" s="3" t="s">
        <v>12</v>
      </c>
      <c r="E11" s="3">
        <v>848.82</v>
      </c>
      <c r="F11" s="3">
        <f t="shared" si="0"/>
        <v>15193.877999999999</v>
      </c>
    </row>
    <row r="12" spans="1:9">
      <c r="A12" s="3" t="s">
        <v>19</v>
      </c>
      <c r="B12" s="3" t="s">
        <v>32</v>
      </c>
      <c r="C12" s="3">
        <v>20.82</v>
      </c>
      <c r="D12" s="3" t="s">
        <v>12</v>
      </c>
      <c r="E12" s="3">
        <v>447.06</v>
      </c>
      <c r="F12" s="3">
        <f t="shared" si="0"/>
        <v>9307.7892000000011</v>
      </c>
    </row>
    <row r="13" spans="1:9">
      <c r="A13" s="3" t="s">
        <v>33</v>
      </c>
      <c r="B13" s="3" t="s">
        <v>34</v>
      </c>
      <c r="C13" s="3">
        <v>35.799999999999997</v>
      </c>
      <c r="D13" s="3" t="s">
        <v>12</v>
      </c>
      <c r="E13" s="3">
        <v>447.06</v>
      </c>
      <c r="F13" s="3">
        <f t="shared" si="0"/>
        <v>16004.748</v>
      </c>
    </row>
    <row r="14" spans="1:9">
      <c r="A14" s="3" t="s">
        <v>35</v>
      </c>
      <c r="B14" s="3" t="s">
        <v>36</v>
      </c>
      <c r="C14" s="3">
        <v>34.137999999999998</v>
      </c>
      <c r="D14" s="3" t="s">
        <v>12</v>
      </c>
      <c r="E14" s="3">
        <v>679.66</v>
      </c>
      <c r="F14" s="3">
        <f t="shared" si="0"/>
        <v>23202.233079999998</v>
      </c>
    </row>
    <row r="15" spans="1:9">
      <c r="A15" s="3" t="s">
        <v>37</v>
      </c>
      <c r="B15" s="3" t="s">
        <v>38</v>
      </c>
      <c r="C15" s="3">
        <v>62.45</v>
      </c>
      <c r="D15" s="3" t="s">
        <v>12</v>
      </c>
      <c r="E15" s="3">
        <v>117.54</v>
      </c>
      <c r="F15" s="3">
        <f t="shared" si="0"/>
        <v>7340.3730000000005</v>
      </c>
    </row>
    <row r="16" spans="1:9">
      <c r="A16" s="3"/>
      <c r="B16" s="3"/>
      <c r="C16" s="3"/>
      <c r="D16" s="3"/>
      <c r="E16" s="3" t="s">
        <v>21</v>
      </c>
      <c r="F16" s="3">
        <f>SUM(F5:F15)</f>
        <v>358721.49818000005</v>
      </c>
    </row>
    <row r="17" spans="1:6">
      <c r="A17" s="5"/>
      <c r="B17" s="6"/>
      <c r="C17" s="7"/>
      <c r="D17" s="4"/>
      <c r="E17" s="3" t="s">
        <v>22</v>
      </c>
      <c r="F17" s="3">
        <f>F16*18/100</f>
        <v>64569.869672400011</v>
      </c>
    </row>
    <row r="18" spans="1:6">
      <c r="A18" s="5"/>
      <c r="B18" s="6"/>
      <c r="C18" s="7"/>
      <c r="D18" s="4"/>
      <c r="E18" s="3"/>
      <c r="F18" s="3">
        <f>F17+F16</f>
        <v>423291.36785240006</v>
      </c>
    </row>
    <row r="19" spans="1:6">
      <c r="A19" s="5"/>
      <c r="B19" s="6"/>
      <c r="C19" s="7"/>
      <c r="D19" s="4"/>
      <c r="E19" s="3" t="s">
        <v>23</v>
      </c>
      <c r="F19" s="3">
        <f>F18*1/100</f>
        <v>4232.9136785240007</v>
      </c>
    </row>
    <row r="20" spans="1:6">
      <c r="A20" s="5"/>
      <c r="B20" s="6"/>
      <c r="C20" s="7"/>
      <c r="D20" s="4"/>
      <c r="E20" s="3" t="s">
        <v>21</v>
      </c>
      <c r="F20" s="3">
        <f>F19+F18</f>
        <v>427524.28153092408</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3"/>
  <sheetViews>
    <sheetView topLeftCell="A13" workbookViewId="0">
      <selection activeCell="B5" sqref="B5"/>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55" t="s">
        <v>0</v>
      </c>
      <c r="B1" s="55"/>
      <c r="C1" s="55"/>
      <c r="D1" s="55"/>
      <c r="E1" s="55"/>
      <c r="F1" s="55"/>
    </row>
    <row r="2" spans="1:6" ht="18.75">
      <c r="A2" s="55" t="s">
        <v>1</v>
      </c>
      <c r="B2" s="55"/>
      <c r="C2" s="55"/>
      <c r="D2" s="55"/>
      <c r="E2" s="55"/>
      <c r="F2" s="55"/>
    </row>
    <row r="3" spans="1:6" ht="60" customHeight="1">
      <c r="A3" s="56" t="s">
        <v>39</v>
      </c>
      <c r="B3" s="56"/>
      <c r="C3" s="56"/>
      <c r="D3" s="56"/>
      <c r="E3" s="56"/>
      <c r="F3" s="56"/>
    </row>
    <row r="4" spans="1:6">
      <c r="A4" s="2" t="s">
        <v>4</v>
      </c>
      <c r="B4" s="2" t="s">
        <v>5</v>
      </c>
      <c r="C4" s="2" t="s">
        <v>6</v>
      </c>
      <c r="D4" s="2" t="s">
        <v>7</v>
      </c>
      <c r="E4" s="2" t="s">
        <v>8</v>
      </c>
      <c r="F4" s="2" t="s">
        <v>9</v>
      </c>
    </row>
    <row r="5" spans="1:6" ht="165">
      <c r="A5" s="3" t="s">
        <v>40</v>
      </c>
      <c r="B5" s="3" t="s">
        <v>26</v>
      </c>
      <c r="C5" s="3">
        <v>76.47</v>
      </c>
      <c r="D5" s="3" t="s">
        <v>12</v>
      </c>
      <c r="E5" s="3">
        <v>151.82</v>
      </c>
      <c r="F5" s="3">
        <f t="shared" ref="F5:F18" si="0">C5*E5</f>
        <v>11609.6754</v>
      </c>
    </row>
    <row r="6" spans="1:6" ht="120">
      <c r="A6" s="3" t="s">
        <v>27</v>
      </c>
      <c r="B6" s="3" t="s">
        <v>28</v>
      </c>
      <c r="C6" s="3">
        <v>4.08</v>
      </c>
      <c r="D6" s="3" t="s">
        <v>12</v>
      </c>
      <c r="E6" s="3">
        <v>347.85</v>
      </c>
      <c r="F6" s="3">
        <f t="shared" si="0"/>
        <v>1419.2280000000001</v>
      </c>
    </row>
    <row r="7" spans="1:6" ht="90">
      <c r="A7" s="3" t="s">
        <v>30</v>
      </c>
      <c r="B7" s="3" t="s">
        <v>31</v>
      </c>
      <c r="C7" s="3">
        <v>10.45</v>
      </c>
      <c r="D7" s="3" t="s">
        <v>12</v>
      </c>
      <c r="E7" s="3">
        <v>1756.4</v>
      </c>
      <c r="F7" s="3">
        <f t="shared" si="0"/>
        <v>18354.38</v>
      </c>
    </row>
    <row r="8" spans="1:6" ht="135">
      <c r="A8" s="3" t="s">
        <v>41</v>
      </c>
      <c r="B8" s="3" t="s">
        <v>42</v>
      </c>
      <c r="C8" s="3">
        <v>27.53</v>
      </c>
      <c r="D8" s="3" t="s">
        <v>12</v>
      </c>
      <c r="E8" s="3">
        <v>6082.45</v>
      </c>
      <c r="F8" s="3">
        <f t="shared" si="0"/>
        <v>167449.84849999999</v>
      </c>
    </row>
    <row r="9" spans="1:6" ht="135">
      <c r="A9" s="3" t="s">
        <v>43</v>
      </c>
      <c r="B9" s="3" t="s">
        <v>44</v>
      </c>
      <c r="C9" s="3">
        <v>12.74</v>
      </c>
      <c r="D9" s="3" t="s">
        <v>12</v>
      </c>
      <c r="E9" s="3">
        <v>6308.87</v>
      </c>
      <c r="F9" s="3">
        <f t="shared" si="0"/>
        <v>80375.003800000006</v>
      </c>
    </row>
    <row r="10" spans="1:6" ht="60">
      <c r="A10" s="3" t="s">
        <v>45</v>
      </c>
      <c r="B10" s="3" t="s">
        <v>14</v>
      </c>
      <c r="C10" s="3">
        <v>292.75</v>
      </c>
      <c r="D10" s="3" t="s">
        <v>15</v>
      </c>
      <c r="E10" s="3">
        <v>194.5</v>
      </c>
      <c r="F10" s="3">
        <f t="shared" si="0"/>
        <v>56939.875</v>
      </c>
    </row>
    <row r="11" spans="1:6" ht="135">
      <c r="A11" s="3" t="s">
        <v>46</v>
      </c>
      <c r="B11" s="3" t="s">
        <v>47</v>
      </c>
      <c r="C11" s="3">
        <f>F11/E11</f>
        <v>1.2800000528122397</v>
      </c>
      <c r="D11" s="3" t="s">
        <v>48</v>
      </c>
      <c r="E11" s="3">
        <v>83314.02</v>
      </c>
      <c r="F11" s="3">
        <v>106641.95</v>
      </c>
    </row>
    <row r="12" spans="1:6">
      <c r="A12" s="4">
        <v>8</v>
      </c>
      <c r="B12" s="3" t="s">
        <v>49</v>
      </c>
      <c r="C12" s="3">
        <f>F12/E12</f>
        <v>1.9200000389785001</v>
      </c>
      <c r="D12" s="3" t="s">
        <v>48</v>
      </c>
      <c r="E12" s="3">
        <v>82096.539999999994</v>
      </c>
      <c r="F12" s="3">
        <v>157625.35999999999</v>
      </c>
    </row>
    <row r="13" spans="1:6">
      <c r="A13" s="4">
        <v>10</v>
      </c>
      <c r="B13" s="3" t="s">
        <v>16</v>
      </c>
      <c r="C13" s="3"/>
      <c r="D13" s="3"/>
      <c r="E13" s="3"/>
      <c r="F13" s="3"/>
    </row>
    <row r="14" spans="1:6">
      <c r="A14" s="3" t="s">
        <v>50</v>
      </c>
      <c r="B14" s="3" t="s">
        <v>18</v>
      </c>
      <c r="C14" s="3">
        <v>17.32</v>
      </c>
      <c r="D14" s="3" t="s">
        <v>12</v>
      </c>
      <c r="E14" s="3">
        <v>848.82</v>
      </c>
      <c r="F14" s="3">
        <f t="shared" si="0"/>
        <v>14701.562400000001</v>
      </c>
    </row>
    <row r="15" spans="1:6">
      <c r="A15" s="3" t="s">
        <v>51</v>
      </c>
      <c r="B15" s="3" t="s">
        <v>32</v>
      </c>
      <c r="C15" s="3">
        <v>4.08</v>
      </c>
      <c r="D15" s="3" t="s">
        <v>12</v>
      </c>
      <c r="E15" s="3">
        <v>447.06</v>
      </c>
      <c r="F15" s="3">
        <f t="shared" si="0"/>
        <v>1824.0047999999999</v>
      </c>
    </row>
    <row r="16" spans="1:6">
      <c r="A16" s="3" t="s">
        <v>52</v>
      </c>
      <c r="B16" s="3" t="s">
        <v>34</v>
      </c>
      <c r="C16" s="3">
        <v>34.64</v>
      </c>
      <c r="D16" s="3" t="s">
        <v>12</v>
      </c>
      <c r="E16" s="3">
        <v>447.06</v>
      </c>
      <c r="F16" s="3">
        <f t="shared" si="0"/>
        <v>15486.1584</v>
      </c>
    </row>
    <row r="17" spans="1:6">
      <c r="A17" s="3" t="s">
        <v>53</v>
      </c>
      <c r="B17" s="3" t="s">
        <v>36</v>
      </c>
      <c r="C17" s="3">
        <v>10.45</v>
      </c>
      <c r="D17" s="3" t="s">
        <v>12</v>
      </c>
      <c r="E17" s="3">
        <v>679.66</v>
      </c>
      <c r="F17" s="3">
        <f t="shared" si="0"/>
        <v>7102.4469999999992</v>
      </c>
    </row>
    <row r="18" spans="1:6">
      <c r="A18" s="3" t="s">
        <v>54</v>
      </c>
      <c r="B18" s="3" t="s">
        <v>38</v>
      </c>
      <c r="C18" s="3">
        <v>76.47</v>
      </c>
      <c r="D18" s="3" t="s">
        <v>12</v>
      </c>
      <c r="E18" s="3">
        <v>117.54</v>
      </c>
      <c r="F18" s="3">
        <f t="shared" si="0"/>
        <v>8988.2838000000011</v>
      </c>
    </row>
    <row r="19" spans="1:6">
      <c r="A19" s="5"/>
      <c r="B19" s="6"/>
      <c r="C19" s="7"/>
      <c r="D19" s="4"/>
      <c r="E19" s="7" t="s">
        <v>21</v>
      </c>
      <c r="F19" s="12">
        <f>SUM(F5:F18)</f>
        <v>648517.77710000006</v>
      </c>
    </row>
    <row r="20" spans="1:6" ht="30">
      <c r="A20" s="5"/>
      <c r="B20" s="6"/>
      <c r="C20" s="7"/>
      <c r="D20" s="4"/>
      <c r="E20" s="3" t="s">
        <v>22</v>
      </c>
      <c r="F20" s="3">
        <f>F19*18/100</f>
        <v>116733.19987800001</v>
      </c>
    </row>
    <row r="21" spans="1:6">
      <c r="A21" s="5"/>
      <c r="B21" s="6"/>
      <c r="C21" s="7"/>
      <c r="D21" s="4"/>
      <c r="E21" s="3"/>
      <c r="F21" s="3">
        <f>F20+F19</f>
        <v>765250.97697800002</v>
      </c>
    </row>
    <row r="22" spans="1:6" ht="30">
      <c r="A22" s="5"/>
      <c r="B22" s="6"/>
      <c r="C22" s="7"/>
      <c r="D22" s="4"/>
      <c r="E22" s="3" t="s">
        <v>23</v>
      </c>
      <c r="F22" s="3">
        <f>F21*1/100</f>
        <v>7652.5097697800002</v>
      </c>
    </row>
    <row r="23" spans="1:6">
      <c r="A23" s="5"/>
      <c r="B23" s="6"/>
      <c r="C23" s="7"/>
      <c r="D23" s="4"/>
      <c r="E23" s="3" t="s">
        <v>21</v>
      </c>
      <c r="F23" s="3">
        <f>F22+F21</f>
        <v>772903.48674778</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4"/>
  <sheetViews>
    <sheetView workbookViewId="0">
      <selection activeCell="A2" sqref="A2:F2"/>
    </sheetView>
  </sheetViews>
  <sheetFormatPr defaultRowHeight="15"/>
  <cols>
    <col min="1" max="1" width="6.140625" customWidth="1"/>
    <col min="2" max="2" width="43.42578125" customWidth="1"/>
    <col min="3" max="3" width="8.7109375" customWidth="1"/>
    <col min="4" max="4" width="6" customWidth="1"/>
    <col min="5" max="5" width="10.7109375" customWidth="1"/>
    <col min="6" max="6" width="21.85546875" bestFit="1" customWidth="1"/>
  </cols>
  <sheetData>
    <row r="1" spans="1:6" ht="75.599999999999994" customHeight="1">
      <c r="A1" s="60" t="s">
        <v>0</v>
      </c>
      <c r="B1" s="61"/>
      <c r="C1" s="61"/>
      <c r="D1" s="61"/>
      <c r="E1" s="61"/>
      <c r="F1" s="62"/>
    </row>
    <row r="2" spans="1:6" ht="33.75" customHeight="1">
      <c r="A2" s="63" t="str">
        <f>[1]Sheet1!A3</f>
        <v>Name of Work :- Construction of PCC Road at Adelhatu road no-02, near Gorakh Prashad Sinha under ward no-03</v>
      </c>
      <c r="B2" s="64"/>
      <c r="C2" s="64"/>
      <c r="D2" s="64"/>
      <c r="E2" s="64"/>
      <c r="F2" s="65"/>
    </row>
    <row r="3" spans="1:6" ht="32.25" customHeight="1">
      <c r="A3" s="13" t="s">
        <v>4</v>
      </c>
      <c r="B3" s="13" t="s">
        <v>5</v>
      </c>
      <c r="C3" s="13" t="s">
        <v>6</v>
      </c>
      <c r="D3" s="13" t="s">
        <v>7</v>
      </c>
      <c r="E3" s="13" t="s">
        <v>8</v>
      </c>
      <c r="F3" s="13" t="s">
        <v>9</v>
      </c>
    </row>
    <row r="4" spans="1:6" ht="141.75">
      <c r="A4" s="14" t="s">
        <v>96</v>
      </c>
      <c r="B4" s="15" t="s">
        <v>97</v>
      </c>
      <c r="C4" s="16">
        <f>[1]Sheet1!G8</f>
        <v>96.86</v>
      </c>
      <c r="D4" s="17" t="s">
        <v>12</v>
      </c>
      <c r="E4" s="17">
        <f>[1]Sheet1!I8</f>
        <v>151.82</v>
      </c>
      <c r="F4" s="18">
        <f>ROUND((C4*E4),2)</f>
        <v>14705.29</v>
      </c>
    </row>
    <row r="5" spans="1:6" ht="141.75">
      <c r="A5" s="14" t="str">
        <f>[1]Sheet1!A9</f>
        <v>2  4/M004</v>
      </c>
      <c r="B5" s="15" t="str">
        <f>[1]Sheet1!B9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5" s="16">
        <f>[1]Sheet1!G12</f>
        <v>21.95</v>
      </c>
      <c r="D5" s="14" t="s">
        <v>12</v>
      </c>
      <c r="E5" s="14">
        <f>[1]Sheet1!I12</f>
        <v>347.85</v>
      </c>
      <c r="F5" s="18">
        <f t="shared" ref="F5:F14" si="0">ROUND((C5*E5),2)</f>
        <v>7635.31</v>
      </c>
    </row>
    <row r="6" spans="1:6" ht="110.25">
      <c r="A6" s="14" t="s">
        <v>98</v>
      </c>
      <c r="B6" s="15" t="s">
        <v>31</v>
      </c>
      <c r="C6" s="16">
        <f>[1]Sheet1!G16</f>
        <v>52.95</v>
      </c>
      <c r="D6" s="14" t="s">
        <v>12</v>
      </c>
      <c r="E6" s="14">
        <f>[1]Sheet1!I16</f>
        <v>1756.4</v>
      </c>
      <c r="F6" s="18">
        <f t="shared" si="0"/>
        <v>93001.38</v>
      </c>
    </row>
    <row r="7" spans="1:6" ht="110.25">
      <c r="A7" s="14" t="s">
        <v>99</v>
      </c>
      <c r="B7" s="15" t="s">
        <v>100</v>
      </c>
      <c r="C7" s="16">
        <f>[1]Sheet1!G20</f>
        <v>64.569999999999993</v>
      </c>
      <c r="D7" s="14" t="s">
        <v>12</v>
      </c>
      <c r="E7" s="14">
        <f>[1]Sheet1!I20</f>
        <v>4961.7299999999996</v>
      </c>
      <c r="F7" s="18">
        <f t="shared" si="0"/>
        <v>320378.90999999997</v>
      </c>
    </row>
    <row r="8" spans="1:6" ht="78.75">
      <c r="A8" s="19" t="s">
        <v>101</v>
      </c>
      <c r="B8" s="15" t="s">
        <v>102</v>
      </c>
      <c r="C8" s="16">
        <f>[1]Sheet1!G24</f>
        <v>35.32</v>
      </c>
      <c r="D8" s="17" t="s">
        <v>15</v>
      </c>
      <c r="E8" s="17">
        <f>[1]Sheet1!I24</f>
        <v>194.5</v>
      </c>
      <c r="F8" s="18">
        <f t="shared" si="0"/>
        <v>6869.74</v>
      </c>
    </row>
    <row r="9" spans="1:6" ht="15.75">
      <c r="A9" s="19">
        <v>6</v>
      </c>
      <c r="B9" s="19" t="s">
        <v>16</v>
      </c>
      <c r="C9" s="14"/>
      <c r="D9" s="14"/>
      <c r="E9" s="14"/>
      <c r="F9" s="18"/>
    </row>
    <row r="10" spans="1:6" ht="18">
      <c r="A10" s="19" t="s">
        <v>50</v>
      </c>
      <c r="B10" s="15" t="str">
        <f>[1]Sheet1!B26</f>
        <v>Sand  (Lead Upto 49 km)</v>
      </c>
      <c r="C10" s="20">
        <f>[1]Sheet1!G26</f>
        <v>27.77</v>
      </c>
      <c r="D10" s="21" t="s">
        <v>103</v>
      </c>
      <c r="E10" s="20">
        <f>[1]Sheet1!I26</f>
        <v>848.82</v>
      </c>
      <c r="F10" s="18">
        <f t="shared" si="0"/>
        <v>23571.73</v>
      </c>
    </row>
    <row r="11" spans="1:6" ht="18">
      <c r="A11" s="19" t="s">
        <v>51</v>
      </c>
      <c r="B11" s="15" t="str">
        <f>[1]Sheet1!B27</f>
        <v>Stone Dust (Lead 22 KM)</v>
      </c>
      <c r="C11" s="20">
        <f>[1]Sheet1!G27</f>
        <v>21.95</v>
      </c>
      <c r="D11" s="21" t="s">
        <v>103</v>
      </c>
      <c r="E11" s="20">
        <f>[1]Sheet1!I27</f>
        <v>447.06</v>
      </c>
      <c r="F11" s="18">
        <f t="shared" si="0"/>
        <v>9812.9699999999993</v>
      </c>
    </row>
    <row r="12" spans="1:6" ht="18">
      <c r="A12" s="19" t="s">
        <v>52</v>
      </c>
      <c r="B12" s="15" t="str">
        <f>[1]Sheet1!B28</f>
        <v>Stone Boulder (Lead 36  KM)</v>
      </c>
      <c r="C12" s="20">
        <f>[1]Sheet1!G28</f>
        <v>52.95</v>
      </c>
      <c r="D12" s="21" t="s">
        <v>103</v>
      </c>
      <c r="E12" s="20">
        <f>[1]Sheet1!I28</f>
        <v>679.66</v>
      </c>
      <c r="F12" s="18">
        <f t="shared" si="0"/>
        <v>35988</v>
      </c>
    </row>
    <row r="13" spans="1:6" ht="18">
      <c r="A13" s="19" t="s">
        <v>53</v>
      </c>
      <c r="B13" s="15" t="str">
        <f>[1]Sheet1!B29</f>
        <v>Stone Chips (Lead 22KM)</v>
      </c>
      <c r="C13" s="20">
        <f>[1]Sheet1!G29</f>
        <v>55.53</v>
      </c>
      <c r="D13" s="21" t="s">
        <v>103</v>
      </c>
      <c r="E13" s="20">
        <f>[1]Sheet1!I29</f>
        <v>447.06</v>
      </c>
      <c r="F13" s="18">
        <f t="shared" si="0"/>
        <v>24825.24</v>
      </c>
    </row>
    <row r="14" spans="1:6" ht="18">
      <c r="A14" s="19" t="s">
        <v>54</v>
      </c>
      <c r="B14" s="15" t="str">
        <f>[1]Sheet1!B30</f>
        <v>Earth (Lead 01 KM)</v>
      </c>
      <c r="C14" s="20">
        <f>[1]Sheet1!G30</f>
        <v>96.86</v>
      </c>
      <c r="D14" s="21" t="s">
        <v>103</v>
      </c>
      <c r="E14" s="20">
        <f>[1]Sheet1!I30</f>
        <v>117.54</v>
      </c>
      <c r="F14" s="18">
        <f t="shared" si="0"/>
        <v>11384.92</v>
      </c>
    </row>
    <row r="15" spans="1:6" ht="21.75" customHeight="1">
      <c r="A15" s="22"/>
      <c r="B15" s="22"/>
      <c r="C15" s="22"/>
      <c r="D15" s="22"/>
      <c r="E15" s="22" t="s">
        <v>104</v>
      </c>
      <c r="F15" s="23">
        <f>SUM(F4:F14)</f>
        <v>548173.49</v>
      </c>
    </row>
    <row r="16" spans="1:6" ht="21.75" customHeight="1">
      <c r="A16" s="24"/>
      <c r="B16" s="25"/>
      <c r="C16" s="66" t="s">
        <v>105</v>
      </c>
      <c r="D16" s="66"/>
      <c r="E16" s="67"/>
      <c r="F16" s="23">
        <f>ROUND((F15*18%),2)</f>
        <v>98671.23</v>
      </c>
    </row>
    <row r="17" spans="1:6" ht="21.75" customHeight="1">
      <c r="A17" s="24"/>
      <c r="B17" s="25"/>
      <c r="C17" s="25"/>
      <c r="D17" s="25"/>
      <c r="E17" s="26" t="s">
        <v>104</v>
      </c>
      <c r="F17" s="23">
        <f>F15+F16</f>
        <v>646844.72</v>
      </c>
    </row>
    <row r="18" spans="1:6" ht="21" customHeight="1">
      <c r="A18" s="68" t="s">
        <v>106</v>
      </c>
      <c r="B18" s="66"/>
      <c r="C18" s="66"/>
      <c r="D18" s="66"/>
      <c r="E18" s="67"/>
      <c r="F18" s="23">
        <f>ROUND((F17*1%),2)</f>
        <v>6468.45</v>
      </c>
    </row>
    <row r="19" spans="1:6" ht="22.5" customHeight="1">
      <c r="A19" s="69" t="s">
        <v>107</v>
      </c>
      <c r="B19" s="70"/>
      <c r="C19" s="70"/>
      <c r="D19" s="70"/>
      <c r="E19" s="71"/>
      <c r="F19" s="23">
        <f>F17+F18</f>
        <v>653313.16999999993</v>
      </c>
    </row>
    <row r="20" spans="1:6" ht="24.75" customHeight="1">
      <c r="A20" s="57" t="s">
        <v>108</v>
      </c>
      <c r="B20" s="58"/>
      <c r="C20" s="58"/>
      <c r="D20" s="58"/>
      <c r="E20" s="59"/>
      <c r="F20" s="27"/>
    </row>
    <row r="21" spans="1:6">
      <c r="A21" s="28"/>
      <c r="B21" s="29"/>
      <c r="C21" s="28"/>
      <c r="D21" s="28"/>
      <c r="E21" s="28"/>
      <c r="F21" s="28"/>
    </row>
    <row r="24" spans="1:6" ht="23.25" customHeight="1"/>
  </sheetData>
  <mergeCells count="6">
    <mergeCell ref="A20:E20"/>
    <mergeCell ref="A1:F1"/>
    <mergeCell ref="A2:F2"/>
    <mergeCell ref="C16:E16"/>
    <mergeCell ref="A18:E18"/>
    <mergeCell ref="A19:E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I25"/>
  <sheetViews>
    <sheetView topLeftCell="A13" workbookViewId="0">
      <selection activeCell="B5" sqref="B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55" t="s">
        <v>0</v>
      </c>
      <c r="B1" s="55"/>
      <c r="C1" s="55"/>
      <c r="D1" s="55"/>
      <c r="E1" s="55"/>
      <c r="F1" s="55"/>
    </row>
    <row r="2" spans="1:9" ht="18.75">
      <c r="A2" s="55" t="s">
        <v>1</v>
      </c>
      <c r="B2" s="55"/>
      <c r="C2" s="55"/>
      <c r="D2" s="55"/>
      <c r="E2" s="55"/>
      <c r="F2" s="55"/>
    </row>
    <row r="3" spans="1:9" ht="59.25" customHeight="1">
      <c r="A3" s="56" t="s">
        <v>55</v>
      </c>
      <c r="B3" s="56"/>
      <c r="C3" s="56"/>
      <c r="D3" s="56"/>
      <c r="E3" s="56"/>
      <c r="F3" s="56"/>
      <c r="I3" s="1" t="s">
        <v>3</v>
      </c>
    </row>
    <row r="4" spans="1:9">
      <c r="A4" s="2" t="s">
        <v>4</v>
      </c>
      <c r="B4" s="2" t="s">
        <v>5</v>
      </c>
      <c r="C4" s="2" t="s">
        <v>6</v>
      </c>
      <c r="D4" s="2" t="s">
        <v>7</v>
      </c>
      <c r="E4" s="2" t="s">
        <v>8</v>
      </c>
      <c r="F4" s="2" t="s">
        <v>9</v>
      </c>
    </row>
    <row r="5" spans="1:9" ht="45">
      <c r="A5" s="3" t="s">
        <v>56</v>
      </c>
      <c r="B5" s="3" t="s">
        <v>57</v>
      </c>
      <c r="C5" s="3">
        <v>2.27</v>
      </c>
      <c r="D5" s="3" t="s">
        <v>58</v>
      </c>
      <c r="E5" s="3">
        <v>1993.04</v>
      </c>
      <c r="F5" s="3">
        <f>C5*E5</f>
        <v>4524.2007999999996</v>
      </c>
    </row>
    <row r="6" spans="1:9" ht="165">
      <c r="A6" s="3" t="s">
        <v>59</v>
      </c>
      <c r="B6" s="3" t="s">
        <v>26</v>
      </c>
      <c r="C6" s="3">
        <v>1.17</v>
      </c>
      <c r="D6" s="3" t="s">
        <v>12</v>
      </c>
      <c r="E6" s="3">
        <v>151.82</v>
      </c>
      <c r="F6" s="3">
        <f>C6*E6</f>
        <v>177.62939999999998</v>
      </c>
    </row>
    <row r="7" spans="1:9" ht="105">
      <c r="A7" s="3" t="s">
        <v>60</v>
      </c>
      <c r="B7" s="3" t="s">
        <v>61</v>
      </c>
      <c r="C7" s="3">
        <v>0.09</v>
      </c>
      <c r="D7" s="3" t="s">
        <v>12</v>
      </c>
      <c r="E7" s="3">
        <v>347.85</v>
      </c>
      <c r="F7" s="3">
        <f t="shared" ref="F7:F20" si="0">C7*E7</f>
        <v>31.3065</v>
      </c>
    </row>
    <row r="8" spans="1:9" ht="90">
      <c r="A8" s="3" t="s">
        <v>62</v>
      </c>
      <c r="B8" s="3" t="s">
        <v>31</v>
      </c>
      <c r="C8" s="3">
        <v>0.23</v>
      </c>
      <c r="D8" s="3" t="s">
        <v>12</v>
      </c>
      <c r="E8" s="3">
        <v>1756.4</v>
      </c>
      <c r="F8" s="3">
        <f t="shared" si="0"/>
        <v>403.97200000000004</v>
      </c>
    </row>
    <row r="9" spans="1:9" ht="135">
      <c r="A9" s="3" t="s">
        <v>63</v>
      </c>
      <c r="B9" s="3" t="s">
        <v>64</v>
      </c>
      <c r="C9" s="3">
        <v>0.47</v>
      </c>
      <c r="D9" s="3" t="s">
        <v>12</v>
      </c>
      <c r="E9" s="3">
        <v>6082.45</v>
      </c>
      <c r="F9" s="3">
        <f t="shared" si="0"/>
        <v>2858.7514999999999</v>
      </c>
    </row>
    <row r="10" spans="1:9" ht="45">
      <c r="A10" s="3" t="s">
        <v>65</v>
      </c>
      <c r="B10" s="3" t="s">
        <v>66</v>
      </c>
      <c r="C10" s="3">
        <v>3.4</v>
      </c>
      <c r="D10" s="3" t="s">
        <v>12</v>
      </c>
      <c r="E10" s="3">
        <v>6308.87</v>
      </c>
      <c r="F10" s="3">
        <f t="shared" si="0"/>
        <v>21450.157999999999</v>
      </c>
    </row>
    <row r="11" spans="1:9" ht="135">
      <c r="A11" s="3" t="s">
        <v>67</v>
      </c>
      <c r="B11" s="3" t="s">
        <v>47</v>
      </c>
      <c r="C11" s="3">
        <f>F11/E11</f>
        <v>0.12299994646759334</v>
      </c>
      <c r="D11" s="3" t="s">
        <v>48</v>
      </c>
      <c r="E11" s="3">
        <v>83314.02</v>
      </c>
      <c r="F11" s="3">
        <v>10247.620000000001</v>
      </c>
    </row>
    <row r="12" spans="1:9">
      <c r="A12" s="4">
        <v>8</v>
      </c>
      <c r="B12" s="3" t="s">
        <v>49</v>
      </c>
      <c r="C12" s="3">
        <f>F12/E12</f>
        <v>0.18399995907257483</v>
      </c>
      <c r="D12" s="3" t="s">
        <v>48</v>
      </c>
      <c r="E12" s="3">
        <v>82096.539999999994</v>
      </c>
      <c r="F12" s="3">
        <v>15105.76</v>
      </c>
    </row>
    <row r="13" spans="1:9" ht="90">
      <c r="A13" s="3" t="s">
        <v>68</v>
      </c>
      <c r="B13" s="3" t="s">
        <v>11</v>
      </c>
      <c r="C13" s="3">
        <v>3.82</v>
      </c>
      <c r="D13" s="3" t="s">
        <v>12</v>
      </c>
      <c r="E13" s="3">
        <v>4961.7299999999996</v>
      </c>
      <c r="F13" s="3">
        <f t="shared" ref="F13:F14" si="1">C13*E13</f>
        <v>18953.808599999997</v>
      </c>
    </row>
    <row r="14" spans="1:9" ht="60">
      <c r="A14" s="3" t="s">
        <v>69</v>
      </c>
      <c r="B14" s="3" t="s">
        <v>14</v>
      </c>
      <c r="C14" s="3">
        <v>37.17</v>
      </c>
      <c r="D14" s="3" t="s">
        <v>15</v>
      </c>
      <c r="E14" s="3">
        <v>194.5</v>
      </c>
      <c r="F14" s="3">
        <f t="shared" si="1"/>
        <v>7229.5650000000005</v>
      </c>
    </row>
    <row r="15" spans="1:9">
      <c r="A15" s="3">
        <v>11</v>
      </c>
      <c r="B15" s="3" t="s">
        <v>16</v>
      </c>
      <c r="C15" s="3"/>
      <c r="D15" s="3"/>
      <c r="E15" s="3"/>
      <c r="F15" s="3"/>
    </row>
    <row r="16" spans="1:9" ht="16.5">
      <c r="A16" s="3" t="s">
        <v>50</v>
      </c>
      <c r="B16" s="3" t="s">
        <v>70</v>
      </c>
      <c r="C16" s="3">
        <v>3.3</v>
      </c>
      <c r="D16" s="3" t="s">
        <v>71</v>
      </c>
      <c r="E16" s="3">
        <v>848.82</v>
      </c>
      <c r="F16" s="3">
        <f t="shared" si="0"/>
        <v>2801.1060000000002</v>
      </c>
    </row>
    <row r="17" spans="1:6" ht="16.5">
      <c r="A17" s="3" t="s">
        <v>51</v>
      </c>
      <c r="B17" s="3" t="s">
        <v>72</v>
      </c>
      <c r="C17" s="3">
        <v>0.09</v>
      </c>
      <c r="D17" s="3" t="s">
        <v>71</v>
      </c>
      <c r="E17" s="3">
        <v>447.06</v>
      </c>
      <c r="F17" s="3">
        <f t="shared" si="0"/>
        <v>40.235399999999998</v>
      </c>
    </row>
    <row r="18" spans="1:6" ht="16.5">
      <c r="A18" s="3" t="s">
        <v>52</v>
      </c>
      <c r="B18" s="3" t="s">
        <v>73</v>
      </c>
      <c r="C18" s="3">
        <v>0.23</v>
      </c>
      <c r="D18" s="3" t="s">
        <v>71</v>
      </c>
      <c r="E18" s="3">
        <v>679.66</v>
      </c>
      <c r="F18" s="3">
        <f t="shared" si="0"/>
        <v>156.3218</v>
      </c>
    </row>
    <row r="19" spans="1:6" ht="16.5">
      <c r="A19" s="3" t="s">
        <v>53</v>
      </c>
      <c r="B19" s="3" t="s">
        <v>74</v>
      </c>
      <c r="C19" s="3">
        <v>6.61</v>
      </c>
      <c r="D19" s="3" t="s">
        <v>71</v>
      </c>
      <c r="E19" s="3">
        <v>447.06</v>
      </c>
      <c r="F19" s="3">
        <f t="shared" si="0"/>
        <v>2955.0666000000001</v>
      </c>
    </row>
    <row r="20" spans="1:6" ht="16.5">
      <c r="A20" s="3" t="s">
        <v>54</v>
      </c>
      <c r="B20" s="3" t="s">
        <v>38</v>
      </c>
      <c r="C20" s="3">
        <v>1.17</v>
      </c>
      <c r="D20" s="3" t="s">
        <v>71</v>
      </c>
      <c r="E20" s="3">
        <v>117.54</v>
      </c>
      <c r="F20" s="3">
        <f t="shared" si="0"/>
        <v>137.52180000000001</v>
      </c>
    </row>
    <row r="21" spans="1:6">
      <c r="A21" s="3"/>
      <c r="B21" s="3"/>
      <c r="C21" s="3"/>
      <c r="D21" s="3"/>
      <c r="E21" s="3" t="s">
        <v>21</v>
      </c>
      <c r="F21" s="3">
        <f>SUM(F5:F20)</f>
        <v>87073.02340000002</v>
      </c>
    </row>
    <row r="22" spans="1:6">
      <c r="A22" s="5"/>
      <c r="B22" s="6"/>
      <c r="C22" s="7"/>
      <c r="D22" s="4"/>
      <c r="E22" s="3" t="s">
        <v>22</v>
      </c>
      <c r="F22" s="3">
        <f>F21*18/100</f>
        <v>15673.144212000005</v>
      </c>
    </row>
    <row r="23" spans="1:6">
      <c r="A23" s="5"/>
      <c r="B23" s="6"/>
      <c r="C23" s="7"/>
      <c r="D23" s="4"/>
      <c r="E23" s="3"/>
      <c r="F23" s="3">
        <f>F22+F21</f>
        <v>102746.16761200002</v>
      </c>
    </row>
    <row r="24" spans="1:6">
      <c r="A24" s="5"/>
      <c r="B24" s="6"/>
      <c r="C24" s="7"/>
      <c r="D24" s="4"/>
      <c r="E24" s="3" t="s">
        <v>23</v>
      </c>
      <c r="F24" s="3">
        <f>F23*1/100</f>
        <v>1027.4616761200002</v>
      </c>
    </row>
    <row r="25" spans="1:6">
      <c r="A25" s="5"/>
      <c r="B25" s="6"/>
      <c r="C25" s="7"/>
      <c r="D25" s="4"/>
      <c r="E25" s="3" t="s">
        <v>21</v>
      </c>
      <c r="F25" s="3">
        <f>F24+F23</f>
        <v>103773.62928812002</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sheetPr>
  <dimension ref="A1:F22"/>
  <sheetViews>
    <sheetView topLeftCell="A10" workbookViewId="0">
      <selection activeCell="F23" sqref="F23"/>
    </sheetView>
  </sheetViews>
  <sheetFormatPr defaultRowHeight="15"/>
  <cols>
    <col min="1" max="1" width="6.140625" customWidth="1"/>
    <col min="2" max="2" width="43.42578125" customWidth="1"/>
    <col min="3" max="3" width="8.7109375" customWidth="1"/>
    <col min="4" max="4" width="6" customWidth="1"/>
    <col min="5" max="5" width="10.7109375" customWidth="1"/>
    <col min="6" max="6" width="21.85546875" bestFit="1" customWidth="1"/>
  </cols>
  <sheetData>
    <row r="1" spans="1:6" ht="44.45" customHeight="1"/>
    <row r="2" spans="1:6" ht="75.599999999999994" customHeight="1">
      <c r="A2" s="60" t="s">
        <v>0</v>
      </c>
      <c r="B2" s="61"/>
      <c r="C2" s="61"/>
      <c r="D2" s="61"/>
      <c r="E2" s="61"/>
      <c r="F2" s="62"/>
    </row>
    <row r="3" spans="1:6" ht="33.75" customHeight="1">
      <c r="A3" s="72" t="str">
        <f>[2]Sheet1!A3</f>
        <v>Name of Work :- Construction of PCC Road at Gadigaon from Talab to house of Arvind Yadav under ward no-07</v>
      </c>
      <c r="B3" s="73"/>
      <c r="C3" s="73"/>
      <c r="D3" s="73"/>
      <c r="E3" s="73"/>
      <c r="F3" s="74"/>
    </row>
    <row r="4" spans="1:6" ht="32.25" customHeight="1">
      <c r="A4" s="13" t="s">
        <v>4</v>
      </c>
      <c r="B4" s="13" t="s">
        <v>5</v>
      </c>
      <c r="C4" s="13" t="s">
        <v>6</v>
      </c>
      <c r="D4" s="13" t="s">
        <v>7</v>
      </c>
      <c r="E4" s="13" t="s">
        <v>8</v>
      </c>
      <c r="F4" s="13" t="s">
        <v>9</v>
      </c>
    </row>
    <row r="5" spans="1:6" ht="102">
      <c r="A5" s="30" t="s">
        <v>96</v>
      </c>
      <c r="B5" s="31" t="s">
        <v>97</v>
      </c>
      <c r="C5" s="32">
        <f>[2]Sheet1!G8</f>
        <v>103.02</v>
      </c>
      <c r="D5" s="33" t="s">
        <v>12</v>
      </c>
      <c r="E5" s="34">
        <f>[2]Sheet1!I8</f>
        <v>151.82</v>
      </c>
      <c r="F5" s="35">
        <f>ROUND((C5*E5),2)</f>
        <v>15640.5</v>
      </c>
    </row>
    <row r="6" spans="1:6" ht="102">
      <c r="A6" s="36" t="str">
        <f>[2]Sheet1!A9</f>
        <v>2  4/M004</v>
      </c>
      <c r="B6" s="31" t="str">
        <f>[2]Sheet1!B9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32">
        <f>[2]Sheet1!G12</f>
        <v>23.35</v>
      </c>
      <c r="D6" s="36" t="s">
        <v>12</v>
      </c>
      <c r="E6" s="13">
        <f>[2]Sheet1!I12</f>
        <v>347.85</v>
      </c>
      <c r="F6" s="35">
        <f t="shared" ref="F6:F15" si="0">ROUND((C6*E6),2)</f>
        <v>8122.3</v>
      </c>
    </row>
    <row r="7" spans="1:6" ht="76.5">
      <c r="A7" s="36" t="s">
        <v>98</v>
      </c>
      <c r="B7" s="31" t="s">
        <v>31</v>
      </c>
      <c r="C7" s="32">
        <f>[2]Sheet1!G16</f>
        <v>56.32</v>
      </c>
      <c r="D7" s="13" t="s">
        <v>12</v>
      </c>
      <c r="E7" s="13">
        <f>[2]Sheet1!I16</f>
        <v>1756.4</v>
      </c>
      <c r="F7" s="35">
        <f t="shared" si="0"/>
        <v>98920.45</v>
      </c>
    </row>
    <row r="8" spans="1:6" ht="76.5">
      <c r="A8" s="36" t="s">
        <v>99</v>
      </c>
      <c r="B8" s="31" t="s">
        <v>100</v>
      </c>
      <c r="C8" s="32">
        <f>[2]Sheet1!G20</f>
        <v>68.680000000000007</v>
      </c>
      <c r="D8" s="36" t="s">
        <v>12</v>
      </c>
      <c r="E8" s="13">
        <f>[2]Sheet1!I20</f>
        <v>4961.7299999999996</v>
      </c>
      <c r="F8" s="35">
        <f t="shared" si="0"/>
        <v>340771.62</v>
      </c>
    </row>
    <row r="9" spans="1:6" ht="51">
      <c r="A9" s="37" t="s">
        <v>101</v>
      </c>
      <c r="B9" s="31" t="s">
        <v>102</v>
      </c>
      <c r="C9" s="32">
        <f>[2]Sheet1!G24</f>
        <v>45.07</v>
      </c>
      <c r="D9" s="38" t="s">
        <v>15</v>
      </c>
      <c r="E9" s="39">
        <f>[2]Sheet1!I24</f>
        <v>194.5</v>
      </c>
      <c r="F9" s="35">
        <f t="shared" si="0"/>
        <v>8766.1200000000008</v>
      </c>
    </row>
    <row r="10" spans="1:6">
      <c r="A10" s="37">
        <v>6</v>
      </c>
      <c r="B10" s="40" t="s">
        <v>16</v>
      </c>
      <c r="C10" s="36"/>
      <c r="D10" s="36"/>
      <c r="E10" s="36"/>
      <c r="F10" s="35"/>
    </row>
    <row r="11" spans="1:6" ht="15.75">
      <c r="A11" s="37" t="s">
        <v>50</v>
      </c>
      <c r="B11" s="31" t="str">
        <f>[2]Sheet1!B26</f>
        <v>Sand  (Lead Upto 49 km)</v>
      </c>
      <c r="C11" s="41">
        <f>[2]Sheet1!G26</f>
        <v>29.53</v>
      </c>
      <c r="D11" s="42" t="s">
        <v>71</v>
      </c>
      <c r="E11" s="41">
        <f>[2]Sheet1!I26</f>
        <v>848.82</v>
      </c>
      <c r="F11" s="35">
        <f t="shared" si="0"/>
        <v>25065.65</v>
      </c>
    </row>
    <row r="12" spans="1:6" ht="15.75">
      <c r="A12" s="37" t="s">
        <v>51</v>
      </c>
      <c r="B12" s="31" t="str">
        <f>[2]Sheet1!B27</f>
        <v>Stone Dust (Lead 22 KM)</v>
      </c>
      <c r="C12" s="41">
        <f>[2]Sheet1!G27</f>
        <v>23.35</v>
      </c>
      <c r="D12" s="42" t="s">
        <v>71</v>
      </c>
      <c r="E12" s="41">
        <f>[2]Sheet1!I27</f>
        <v>447.06</v>
      </c>
      <c r="F12" s="35">
        <f t="shared" si="0"/>
        <v>10438.85</v>
      </c>
    </row>
    <row r="13" spans="1:6" ht="15.75">
      <c r="A13" s="37" t="s">
        <v>52</v>
      </c>
      <c r="B13" s="31" t="str">
        <f>[2]Sheet1!B28</f>
        <v>Stone Boulder (Lead 36  KM)</v>
      </c>
      <c r="C13" s="41">
        <f>[2]Sheet1!G28</f>
        <v>56.32</v>
      </c>
      <c r="D13" s="42" t="s">
        <v>71</v>
      </c>
      <c r="E13" s="41">
        <f>[2]Sheet1!I28</f>
        <v>679.66</v>
      </c>
      <c r="F13" s="35">
        <f t="shared" si="0"/>
        <v>38278.449999999997</v>
      </c>
    </row>
    <row r="14" spans="1:6" ht="15.75">
      <c r="A14" s="37" t="s">
        <v>53</v>
      </c>
      <c r="B14" s="31" t="str">
        <f>[2]Sheet1!B29</f>
        <v>Stone Chips (Lead 22KM)</v>
      </c>
      <c r="C14" s="41">
        <f>[2]Sheet1!G29</f>
        <v>59.06</v>
      </c>
      <c r="D14" s="42" t="s">
        <v>71</v>
      </c>
      <c r="E14" s="41">
        <f>[2]Sheet1!I29</f>
        <v>447.06</v>
      </c>
      <c r="F14" s="35">
        <f t="shared" si="0"/>
        <v>26403.360000000001</v>
      </c>
    </row>
    <row r="15" spans="1:6" ht="15.75">
      <c r="A15" s="37" t="s">
        <v>54</v>
      </c>
      <c r="B15" s="31" t="str">
        <f>[2]Sheet1!B30</f>
        <v>Earth (Lead 01 KM)</v>
      </c>
      <c r="C15" s="41">
        <f>[2]Sheet1!G30</f>
        <v>103.02</v>
      </c>
      <c r="D15" s="42" t="s">
        <v>71</v>
      </c>
      <c r="E15" s="41">
        <f>[2]Sheet1!I30</f>
        <v>117.54</v>
      </c>
      <c r="F15" s="35">
        <f t="shared" si="0"/>
        <v>12108.97</v>
      </c>
    </row>
    <row r="16" spans="1:6" ht="21.75" customHeight="1">
      <c r="A16" s="43"/>
      <c r="B16" s="43"/>
      <c r="C16" s="43"/>
      <c r="D16" s="43"/>
      <c r="E16" s="44" t="s">
        <v>104</v>
      </c>
      <c r="F16" s="45">
        <f>SUM(F5:F15)</f>
        <v>584516.2699999999</v>
      </c>
    </row>
    <row r="17" spans="1:6">
      <c r="A17" s="46"/>
      <c r="B17" s="47"/>
      <c r="C17" s="75" t="s">
        <v>105</v>
      </c>
      <c r="D17" s="75"/>
      <c r="E17" s="76"/>
      <c r="F17" s="45">
        <f>ROUND((F16*18%),2)</f>
        <v>105212.93</v>
      </c>
    </row>
    <row r="18" spans="1:6">
      <c r="A18" s="46"/>
      <c r="B18" s="47"/>
      <c r="C18" s="47"/>
      <c r="D18" s="47"/>
      <c r="E18" s="48" t="s">
        <v>104</v>
      </c>
      <c r="F18" s="45">
        <f>F16+F17</f>
        <v>689729.2</v>
      </c>
    </row>
    <row r="19" spans="1:6">
      <c r="A19" s="77" t="s">
        <v>106</v>
      </c>
      <c r="B19" s="75"/>
      <c r="C19" s="75"/>
      <c r="D19" s="75"/>
      <c r="E19" s="76"/>
      <c r="F19" s="45">
        <f>ROUND((F18*1%),2)</f>
        <v>6897.29</v>
      </c>
    </row>
    <row r="20" spans="1:6">
      <c r="A20" s="57" t="s">
        <v>107</v>
      </c>
      <c r="B20" s="58"/>
      <c r="C20" s="58"/>
      <c r="D20" s="58"/>
      <c r="E20" s="59"/>
      <c r="F20" s="45">
        <f>F18+F19</f>
        <v>696626.49</v>
      </c>
    </row>
    <row r="21" spans="1:6" ht="18">
      <c r="A21" s="57" t="s">
        <v>108</v>
      </c>
      <c r="B21" s="58"/>
      <c r="C21" s="58"/>
      <c r="D21" s="58"/>
      <c r="E21" s="59"/>
      <c r="F21" s="27"/>
    </row>
    <row r="22" spans="1:6">
      <c r="A22" s="28"/>
      <c r="B22" s="29"/>
      <c r="C22" s="28"/>
      <c r="D22" s="28"/>
      <c r="E22" s="28"/>
      <c r="F22" s="28"/>
    </row>
  </sheetData>
  <mergeCells count="6">
    <mergeCell ref="A21:E21"/>
    <mergeCell ref="A2:F2"/>
    <mergeCell ref="A3:F3"/>
    <mergeCell ref="C17:E17"/>
    <mergeCell ref="A19:E19"/>
    <mergeCell ref="A20:E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I23"/>
  <sheetViews>
    <sheetView workbookViewId="0">
      <selection activeCell="D5" sqref="D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55" t="s">
        <v>0</v>
      </c>
      <c r="B1" s="55"/>
      <c r="C1" s="55"/>
      <c r="D1" s="55"/>
      <c r="E1" s="55"/>
      <c r="F1" s="55"/>
    </row>
    <row r="2" spans="1:9" ht="18.75">
      <c r="A2" s="55" t="s">
        <v>1</v>
      </c>
      <c r="B2" s="55"/>
      <c r="C2" s="55"/>
      <c r="D2" s="55"/>
      <c r="E2" s="55"/>
      <c r="F2" s="55"/>
    </row>
    <row r="3" spans="1:9" ht="59.25" customHeight="1">
      <c r="A3" s="56" t="s">
        <v>114</v>
      </c>
      <c r="B3" s="56"/>
      <c r="C3" s="56"/>
      <c r="D3" s="56"/>
      <c r="E3" s="56"/>
      <c r="F3" s="56"/>
      <c r="I3" s="1" t="s">
        <v>3</v>
      </c>
    </row>
    <row r="4" spans="1:9">
      <c r="A4" s="2" t="s">
        <v>4</v>
      </c>
      <c r="B4" s="2" t="s">
        <v>5</v>
      </c>
      <c r="C4" s="2" t="s">
        <v>6</v>
      </c>
      <c r="D4" s="2" t="s">
        <v>7</v>
      </c>
      <c r="E4" s="2" t="s">
        <v>8</v>
      </c>
      <c r="F4" s="2" t="s">
        <v>9</v>
      </c>
    </row>
    <row r="5" spans="1:9" ht="45">
      <c r="A5" s="3" t="s">
        <v>115</v>
      </c>
      <c r="B5" s="3" t="s">
        <v>57</v>
      </c>
      <c r="C5" s="3">
        <v>0.85</v>
      </c>
      <c r="D5" s="3" t="s">
        <v>58</v>
      </c>
      <c r="E5" s="3">
        <v>955.89</v>
      </c>
      <c r="F5" s="3">
        <f t="shared" ref="F5:F12" si="0">C5*E5</f>
        <v>812.50649999999996</v>
      </c>
    </row>
    <row r="6" spans="1:9" ht="165">
      <c r="A6" s="3" t="s">
        <v>59</v>
      </c>
      <c r="B6" s="3" t="s">
        <v>26</v>
      </c>
      <c r="C6" s="3">
        <v>63.95</v>
      </c>
      <c r="D6" s="3" t="s">
        <v>12</v>
      </c>
      <c r="E6" s="3">
        <v>151.82</v>
      </c>
      <c r="F6" s="3">
        <f t="shared" si="0"/>
        <v>9708.8889999999992</v>
      </c>
    </row>
    <row r="7" spans="1:9" ht="105">
      <c r="A7" s="3" t="s">
        <v>60</v>
      </c>
      <c r="B7" s="3" t="s">
        <v>61</v>
      </c>
      <c r="C7" s="3">
        <v>4.9800000000000004</v>
      </c>
      <c r="D7" s="3" t="s">
        <v>12</v>
      </c>
      <c r="E7" s="3">
        <v>347.85</v>
      </c>
      <c r="F7" s="3">
        <f t="shared" si="0"/>
        <v>1732.2930000000003</v>
      </c>
    </row>
    <row r="8" spans="1:9" ht="90">
      <c r="A8" s="3" t="s">
        <v>62</v>
      </c>
      <c r="B8" s="3" t="s">
        <v>31</v>
      </c>
      <c r="C8" s="3">
        <v>12.77</v>
      </c>
      <c r="D8" s="3" t="s">
        <v>12</v>
      </c>
      <c r="E8" s="3">
        <v>1756.4</v>
      </c>
      <c r="F8" s="3">
        <f t="shared" si="0"/>
        <v>22429.227999999999</v>
      </c>
    </row>
    <row r="9" spans="1:9" ht="135">
      <c r="A9" s="3" t="s">
        <v>63</v>
      </c>
      <c r="B9" s="3" t="s">
        <v>64</v>
      </c>
      <c r="C9" s="3">
        <v>31.15</v>
      </c>
      <c r="D9" s="3" t="s">
        <v>12</v>
      </c>
      <c r="E9" s="3">
        <v>6082.45</v>
      </c>
      <c r="F9" s="3">
        <f t="shared" si="0"/>
        <v>189468.31749999998</v>
      </c>
    </row>
    <row r="10" spans="1:9" ht="45">
      <c r="A10" s="3" t="s">
        <v>65</v>
      </c>
      <c r="B10" s="3" t="s">
        <v>66</v>
      </c>
      <c r="C10" s="3">
        <v>10.28</v>
      </c>
      <c r="D10" s="3" t="s">
        <v>12</v>
      </c>
      <c r="E10" s="3">
        <v>6308.87</v>
      </c>
      <c r="F10" s="3">
        <f t="shared" si="0"/>
        <v>64855.183599999997</v>
      </c>
    </row>
    <row r="11" spans="1:9" ht="135">
      <c r="A11" s="3" t="s">
        <v>116</v>
      </c>
      <c r="B11" s="3" t="s">
        <v>117</v>
      </c>
      <c r="C11" s="3">
        <v>3.2919999999999998</v>
      </c>
      <c r="D11" s="3" t="s">
        <v>118</v>
      </c>
      <c r="E11" s="3">
        <v>82096.539999999994</v>
      </c>
      <c r="F11" s="3">
        <f t="shared" si="0"/>
        <v>270261.80967999995</v>
      </c>
    </row>
    <row r="12" spans="1:9" ht="60">
      <c r="A12" s="3" t="s">
        <v>119</v>
      </c>
      <c r="B12" s="3" t="s">
        <v>120</v>
      </c>
      <c r="C12" s="3">
        <v>255.58</v>
      </c>
      <c r="D12" s="3" t="s">
        <v>121</v>
      </c>
      <c r="E12" s="3">
        <v>194.5</v>
      </c>
      <c r="F12" s="3">
        <f t="shared" si="0"/>
        <v>49710.310000000005</v>
      </c>
    </row>
    <row r="13" spans="1:9">
      <c r="A13" s="3">
        <v>9</v>
      </c>
      <c r="B13" s="3" t="s">
        <v>16</v>
      </c>
      <c r="C13" s="3"/>
      <c r="D13" s="3"/>
      <c r="E13" s="3"/>
      <c r="F13" s="3"/>
    </row>
    <row r="14" spans="1:9" ht="16.5">
      <c r="A14" s="3" t="s">
        <v>50</v>
      </c>
      <c r="B14" s="3" t="s">
        <v>70</v>
      </c>
      <c r="C14" s="3">
        <v>17.809999999999999</v>
      </c>
      <c r="D14" s="3" t="s">
        <v>71</v>
      </c>
      <c r="E14" s="3">
        <v>848.82</v>
      </c>
      <c r="F14" s="3">
        <f>C14*E14</f>
        <v>15117.484199999999</v>
      </c>
    </row>
    <row r="15" spans="1:9" ht="16.5">
      <c r="A15" s="3" t="s">
        <v>51</v>
      </c>
      <c r="B15" s="3" t="s">
        <v>72</v>
      </c>
      <c r="C15" s="3">
        <v>4.9800000000000004</v>
      </c>
      <c r="D15" s="3" t="s">
        <v>71</v>
      </c>
      <c r="E15" s="3">
        <v>447.06</v>
      </c>
      <c r="F15" s="3">
        <f>C15*E15</f>
        <v>2226.3588000000004</v>
      </c>
    </row>
    <row r="16" spans="1:9" ht="16.5">
      <c r="A16" s="3" t="s">
        <v>52</v>
      </c>
      <c r="B16" s="3" t="s">
        <v>73</v>
      </c>
      <c r="C16" s="3">
        <v>12.77</v>
      </c>
      <c r="D16" s="3" t="s">
        <v>71</v>
      </c>
      <c r="E16" s="3">
        <v>679.66</v>
      </c>
      <c r="F16" s="3">
        <f>C16*E16</f>
        <v>8679.2581999999984</v>
      </c>
    </row>
    <row r="17" spans="1:6" ht="16.5">
      <c r="A17" s="3" t="s">
        <v>53</v>
      </c>
      <c r="B17" s="3" t="s">
        <v>74</v>
      </c>
      <c r="C17" s="3">
        <v>35.630000000000003</v>
      </c>
      <c r="D17" s="3" t="s">
        <v>71</v>
      </c>
      <c r="E17" s="3">
        <v>447.06</v>
      </c>
      <c r="F17" s="3">
        <f>C17*E17</f>
        <v>15928.747800000001</v>
      </c>
    </row>
    <row r="18" spans="1:6" ht="16.5">
      <c r="A18" s="3" t="s">
        <v>54</v>
      </c>
      <c r="B18" s="3" t="s">
        <v>38</v>
      </c>
      <c r="C18" s="3">
        <v>63.95</v>
      </c>
      <c r="D18" s="3" t="s">
        <v>71</v>
      </c>
      <c r="E18" s="3">
        <v>117.54</v>
      </c>
      <c r="F18" s="3">
        <f>C18*E18</f>
        <v>7516.6830000000009</v>
      </c>
    </row>
    <row r="19" spans="1:6">
      <c r="A19" s="3"/>
      <c r="B19" s="3"/>
      <c r="C19" s="3"/>
      <c r="D19" s="3"/>
      <c r="E19" s="3" t="s">
        <v>21</v>
      </c>
      <c r="F19" s="3">
        <f>SUM(F5:F18)</f>
        <v>658447.06928000005</v>
      </c>
    </row>
    <row r="20" spans="1:6">
      <c r="A20" s="5"/>
      <c r="B20" s="6"/>
      <c r="C20" s="7"/>
      <c r="D20" s="4"/>
      <c r="E20" s="3" t="s">
        <v>22</v>
      </c>
      <c r="F20" s="3">
        <f>F19*18/100</f>
        <v>118520.47247040001</v>
      </c>
    </row>
    <row r="21" spans="1:6">
      <c r="A21" s="5"/>
      <c r="B21" s="6"/>
      <c r="C21" s="7"/>
      <c r="D21" s="4"/>
      <c r="E21" s="3"/>
      <c r="F21" s="3">
        <f>F20+F19</f>
        <v>776967.54175040009</v>
      </c>
    </row>
    <row r="22" spans="1:6">
      <c r="A22" s="5"/>
      <c r="B22" s="6"/>
      <c r="C22" s="7"/>
      <c r="D22" s="4"/>
      <c r="E22" s="3" t="s">
        <v>23</v>
      </c>
      <c r="F22" s="3">
        <f>F21*1/100</f>
        <v>7769.6754175040005</v>
      </c>
    </row>
    <row r="23" spans="1:6">
      <c r="A23" s="5"/>
      <c r="B23" s="6"/>
      <c r="C23" s="7"/>
      <c r="D23" s="4"/>
      <c r="E23" s="3" t="s">
        <v>21</v>
      </c>
      <c r="F23" s="3">
        <f>F22+F21</f>
        <v>784737.21716790413</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2"/>
  <sheetViews>
    <sheetView workbookViewId="0">
      <selection activeCell="A3" sqref="A3:F3"/>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54" bestFit="1" customWidth="1"/>
    <col min="6" max="6" width="16.42578125" style="54" customWidth="1"/>
    <col min="7" max="16384" width="9.140625" style="1"/>
  </cols>
  <sheetData>
    <row r="1" spans="1:6" ht="60.75" customHeight="1">
      <c r="A1" s="79" t="s">
        <v>0</v>
      </c>
      <c r="B1" s="79"/>
      <c r="C1" s="79"/>
      <c r="D1" s="79"/>
      <c r="E1" s="79"/>
      <c r="F1" s="79"/>
    </row>
    <row r="2" spans="1:6" ht="18.75">
      <c r="A2" s="55" t="s">
        <v>1</v>
      </c>
      <c r="B2" s="55"/>
      <c r="C2" s="55"/>
      <c r="D2" s="55"/>
      <c r="E2" s="55"/>
      <c r="F2" s="55"/>
    </row>
    <row r="3" spans="1:6" ht="29.45" customHeight="1">
      <c r="A3" s="56" t="str">
        <f>[3]Sheet1!B3</f>
        <v>Name of Work :- Construction of Guard Wall at Mahavir Nagar under ward no-08</v>
      </c>
      <c r="B3" s="56"/>
      <c r="C3" s="56"/>
      <c r="D3" s="56"/>
      <c r="E3" s="56"/>
      <c r="F3" s="56"/>
    </row>
    <row r="4" spans="1:6">
      <c r="A4" s="2" t="s">
        <v>4</v>
      </c>
      <c r="B4" s="2" t="s">
        <v>5</v>
      </c>
      <c r="C4" s="2" t="s">
        <v>6</v>
      </c>
      <c r="D4" s="2" t="s">
        <v>7</v>
      </c>
      <c r="E4" s="45" t="s">
        <v>8</v>
      </c>
      <c r="F4" s="45" t="s">
        <v>9</v>
      </c>
    </row>
    <row r="5" spans="1:6" ht="120">
      <c r="A5" s="49" t="str">
        <f>[3]Sheet1!A5</f>
        <v>1.            5.1.1</v>
      </c>
      <c r="B5" s="3" t="str">
        <f>[4]Sheet1!B5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12">
        <f>[3]Sheet1!G8</f>
        <v>95.4</v>
      </c>
      <c r="D5" s="4" t="str">
        <f>D6</f>
        <v>M3</v>
      </c>
      <c r="E5" s="50">
        <f>[4]Sheet1!I8</f>
        <v>151.82</v>
      </c>
      <c r="F5" s="50">
        <f t="shared" ref="F5:F16" si="0">ROUND((C5*E5),2)</f>
        <v>14483.63</v>
      </c>
    </row>
    <row r="6" spans="1:6" ht="120">
      <c r="A6" s="49" t="str">
        <f>[3]Sheet1!A9</f>
        <v>2  4/M004</v>
      </c>
      <c r="B6" s="3" t="str">
        <f>[4]Sheet1!B9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12">
        <f>[3]Sheet1!G12</f>
        <v>4.34</v>
      </c>
      <c r="D6" s="4" t="s">
        <v>29</v>
      </c>
      <c r="E6" s="50">
        <f>[4]Sheet1!I12</f>
        <v>347.85</v>
      </c>
      <c r="F6" s="50">
        <f t="shared" si="0"/>
        <v>1509.67</v>
      </c>
    </row>
    <row r="7" spans="1:6" ht="90">
      <c r="A7" s="49" t="str">
        <f>[3]Sheet1!A13</f>
        <v>3 5.6.8</v>
      </c>
      <c r="B7" s="3" t="str">
        <f>[4]Sheet1!B13</f>
        <v>Supplying and laying (properly as per design and drawing) rip-rap with good  quality of boulders duly packed including the cost of materials, royalty all taxes etc. but excluding the cost of carriage all complete as per specification and direction of E/I.</v>
      </c>
      <c r="C7" s="12">
        <f>[3]Sheet1!G16</f>
        <v>7.1120079297649381</v>
      </c>
      <c r="D7" s="4" t="s">
        <v>29</v>
      </c>
      <c r="E7" s="50">
        <f>[4]Sheet1!I16</f>
        <v>1756.4</v>
      </c>
      <c r="F7" s="50">
        <f t="shared" si="0"/>
        <v>12491.53</v>
      </c>
    </row>
    <row r="8" spans="1:6" ht="90">
      <c r="A8" s="49" t="str">
        <f>[3]Sheet1!A17</f>
        <v>4 5.3.1.2</v>
      </c>
      <c r="B8" s="3" t="str">
        <f>[4]Sheet1!B17</f>
        <v>Providing and laying in position cement concrete of specified grade excluding the cost of centering and shuttering - All work up to plinth level1:1.5:3 (1 Cement : 1.5 coarse sand zone(III): 3 graded stone aggregate 20mm nominal size)</v>
      </c>
      <c r="C8" s="12">
        <f>[3]Sheet1!G21</f>
        <v>6.57</v>
      </c>
      <c r="D8" s="4" t="s">
        <v>29</v>
      </c>
      <c r="E8" s="50">
        <f>[3]Sheet1!I21</f>
        <v>4598.2299999999996</v>
      </c>
      <c r="F8" s="50">
        <f t="shared" si="0"/>
        <v>30210.37</v>
      </c>
    </row>
    <row r="9" spans="1:6" ht="45">
      <c r="A9" s="49" t="str">
        <f>[3]Sheet1!A22</f>
        <v>55.2.34</v>
      </c>
      <c r="B9" s="3" t="str">
        <f>[3]Sheet1!B22</f>
        <v>Providing rough dressed course stone masonry in cement mortar (1:4) in foundation and plinth –do—do-</v>
      </c>
      <c r="C9" s="12">
        <f>[3]Sheet1!G26</f>
        <v>63.19</v>
      </c>
      <c r="D9" s="4" t="str">
        <f>D10</f>
        <v>M3</v>
      </c>
      <c r="E9" s="50">
        <f>[3]Sheet1!I26</f>
        <v>2987.47</v>
      </c>
      <c r="F9" s="50">
        <f t="shared" si="0"/>
        <v>188778.23</v>
      </c>
    </row>
    <row r="10" spans="1:6" ht="120">
      <c r="A10" s="49" t="str">
        <f>[3]Sheet1!A27</f>
        <v>65.1.8</v>
      </c>
      <c r="B10" s="3" t="str">
        <f>[3]Sheet1!B27</f>
        <v>Filling in foundation trenches and pinth in layers not exceeding 150mm.thick well watered,rammed,fully compacted and fine dressed with earth obtained from excavation of foundation trenches within a lead of 50M and lift of 1.5M all complete as per building specification and direction of E/I(Mode of measurement compacted volue).</v>
      </c>
      <c r="C10" s="12">
        <f>[3]Sheet1!G31</f>
        <v>208.69</v>
      </c>
      <c r="D10" s="4" t="str">
        <f>'[5]Mahavir Nagar Gaurd Wall'!D8</f>
        <v>M3</v>
      </c>
      <c r="E10" s="50">
        <f>[3]Sheet1!I31</f>
        <v>55.28</v>
      </c>
      <c r="F10" s="50">
        <f t="shared" si="0"/>
        <v>11536.38</v>
      </c>
    </row>
    <row r="11" spans="1:6">
      <c r="A11" s="5">
        <v>7</v>
      </c>
      <c r="B11" s="6" t="s">
        <v>109</v>
      </c>
      <c r="C11" s="7"/>
      <c r="D11" s="4"/>
      <c r="E11" s="50"/>
      <c r="F11" s="50"/>
    </row>
    <row r="12" spans="1:6">
      <c r="A12" s="51" t="s">
        <v>50</v>
      </c>
      <c r="B12" s="52" t="str">
        <f>[3]Sheet1!B34</f>
        <v>Sand  (Lead Upto 49 km)</v>
      </c>
      <c r="C12" s="12">
        <f>[3]Sheet1!G34</f>
        <v>28.236000000000001</v>
      </c>
      <c r="D12" s="4" t="s">
        <v>29</v>
      </c>
      <c r="E12" s="50">
        <f>[3]Sheet1!I34</f>
        <v>848.82</v>
      </c>
      <c r="F12" s="50">
        <f t="shared" si="0"/>
        <v>23967.279999999999</v>
      </c>
    </row>
    <row r="13" spans="1:6">
      <c r="A13" s="51" t="s">
        <v>51</v>
      </c>
      <c r="B13" s="52" t="str">
        <f>[3]Sheet1!B35</f>
        <v>Stone Dust (Lead 22 KM)</v>
      </c>
      <c r="C13" s="12">
        <f>[3]Sheet1!G35</f>
        <v>4.34</v>
      </c>
      <c r="D13" s="4" t="s">
        <v>29</v>
      </c>
      <c r="E13" s="50">
        <f>[3]Sheet1!I35</f>
        <v>447.06</v>
      </c>
      <c r="F13" s="50">
        <f t="shared" si="0"/>
        <v>1940.24</v>
      </c>
    </row>
    <row r="14" spans="1:6">
      <c r="A14" s="51" t="s">
        <v>52</v>
      </c>
      <c r="B14" s="52" t="str">
        <f>[3]Sheet1!B36</f>
        <v>Stone Boulder (Lead 36  KM)</v>
      </c>
      <c r="C14" s="12">
        <f>[3]Sheet1!G36</f>
        <v>70.30200792976494</v>
      </c>
      <c r="D14" s="4" t="s">
        <v>29</v>
      </c>
      <c r="E14" s="50">
        <f>[3]Sheet1!I36</f>
        <v>679.66</v>
      </c>
      <c r="F14" s="50">
        <f t="shared" si="0"/>
        <v>47781.46</v>
      </c>
    </row>
    <row r="15" spans="1:6">
      <c r="A15" s="51" t="s">
        <v>53</v>
      </c>
      <c r="B15" s="52" t="str">
        <f>[3]Sheet1!B37</f>
        <v>Stone Chips (Lead 22KM)</v>
      </c>
      <c r="C15" s="12">
        <f>[3]Sheet1!G37</f>
        <v>5.91</v>
      </c>
      <c r="D15" s="4" t="s">
        <v>29</v>
      </c>
      <c r="E15" s="50">
        <f>[3]Sheet1!I37</f>
        <v>447.06</v>
      </c>
      <c r="F15" s="50">
        <f t="shared" si="0"/>
        <v>2642.12</v>
      </c>
    </row>
    <row r="16" spans="1:6">
      <c r="A16" s="51" t="s">
        <v>54</v>
      </c>
      <c r="B16" s="52" t="str">
        <f>[3]Sheet1!B38</f>
        <v>Earth (Lead 01 KM)</v>
      </c>
      <c r="C16" s="12">
        <f>[3]Sheet1!G38</f>
        <v>113.28999999999999</v>
      </c>
      <c r="D16" s="4" t="s">
        <v>29</v>
      </c>
      <c r="E16" s="50">
        <f>[3]Sheet1!I38</f>
        <v>117.54</v>
      </c>
      <c r="F16" s="50">
        <f t="shared" si="0"/>
        <v>13316.11</v>
      </c>
    </row>
    <row r="17" spans="1:6" ht="18.75">
      <c r="A17" s="5"/>
      <c r="B17" s="6"/>
      <c r="C17" s="7"/>
      <c r="D17" s="4"/>
      <c r="E17" s="50" t="s">
        <v>21</v>
      </c>
      <c r="F17" s="53">
        <f>SUM(F5:F16)</f>
        <v>348657.01999999996</v>
      </c>
    </row>
    <row r="18" spans="1:6" ht="18.75">
      <c r="A18" s="78" t="s">
        <v>110</v>
      </c>
      <c r="B18" s="78"/>
      <c r="C18" s="78"/>
      <c r="D18" s="78"/>
      <c r="E18" s="78"/>
      <c r="F18" s="53">
        <f>ROUND((F17*18%),2)</f>
        <v>62758.26</v>
      </c>
    </row>
    <row r="19" spans="1:6" ht="18.75">
      <c r="A19" s="78" t="s">
        <v>104</v>
      </c>
      <c r="B19" s="78" t="s">
        <v>104</v>
      </c>
      <c r="C19" s="78"/>
      <c r="D19" s="78"/>
      <c r="E19" s="78"/>
      <c r="F19" s="53">
        <f>F17+F18</f>
        <v>411415.27999999997</v>
      </c>
    </row>
    <row r="20" spans="1:6" ht="18.75">
      <c r="A20" s="78" t="s">
        <v>111</v>
      </c>
      <c r="B20" s="78" t="s">
        <v>112</v>
      </c>
      <c r="C20" s="78"/>
      <c r="D20" s="78"/>
      <c r="E20" s="78"/>
      <c r="F20" s="53">
        <f>ROUND((F19*1%),2)</f>
        <v>4114.1499999999996</v>
      </c>
    </row>
    <row r="21" spans="1:6" ht="18.75">
      <c r="A21" s="78" t="s">
        <v>104</v>
      </c>
      <c r="B21" s="78" t="s">
        <v>104</v>
      </c>
      <c r="C21" s="78"/>
      <c r="D21" s="78"/>
      <c r="E21" s="78"/>
      <c r="F21" s="53">
        <f>F19+F20</f>
        <v>415529.43</v>
      </c>
    </row>
    <row r="22" spans="1:6" ht="18.75">
      <c r="A22" s="78"/>
      <c r="B22" s="78" t="s">
        <v>113</v>
      </c>
      <c r="C22" s="78"/>
      <c r="D22" s="78"/>
      <c r="E22" s="78"/>
      <c r="F22" s="53"/>
    </row>
  </sheetData>
  <mergeCells count="8">
    <mergeCell ref="A21:E21"/>
    <mergeCell ref="A22:E22"/>
    <mergeCell ref="A1:F1"/>
    <mergeCell ref="A2:F2"/>
    <mergeCell ref="A3:F3"/>
    <mergeCell ref="A18:E18"/>
    <mergeCell ref="A19:E19"/>
    <mergeCell ref="A20:E2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tabColor theme="0"/>
  </sheetPr>
  <dimension ref="A1:F25"/>
  <sheetViews>
    <sheetView workbookViewId="0">
      <selection activeCell="A3" sqref="A3:F3"/>
    </sheetView>
  </sheetViews>
  <sheetFormatPr defaultRowHeight="15"/>
  <cols>
    <col min="1" max="1" width="7.42578125" customWidth="1"/>
    <col min="2" max="2" width="43.42578125" style="95" customWidth="1"/>
    <col min="3" max="3" width="8.7109375" customWidth="1"/>
    <col min="4" max="4" width="6" customWidth="1"/>
    <col min="5" max="5" width="10.7109375" customWidth="1"/>
    <col min="6" max="6" width="21.85546875" bestFit="1" customWidth="1"/>
  </cols>
  <sheetData>
    <row r="1" spans="1:6" ht="37.5" customHeight="1">
      <c r="A1" s="81" t="s">
        <v>0</v>
      </c>
      <c r="B1" s="82"/>
      <c r="C1" s="82"/>
      <c r="D1" s="82"/>
      <c r="E1" s="82"/>
      <c r="F1" s="83"/>
    </row>
    <row r="2" spans="1:6" ht="18">
      <c r="A2" s="84" t="s">
        <v>1</v>
      </c>
      <c r="B2" s="85"/>
      <c r="C2" s="85"/>
      <c r="D2" s="85"/>
      <c r="E2" s="85"/>
      <c r="F2" s="86"/>
    </row>
    <row r="3" spans="1:6" ht="33.75" customHeight="1">
      <c r="A3" s="63" t="str">
        <f>[9]Sheet1!A3</f>
        <v>Name of Work :- Construction of PCC Road at Mahavir Nagar from Sahay ji house to Shrikant Singh house under ward no-08</v>
      </c>
      <c r="B3" s="64"/>
      <c r="C3" s="64"/>
      <c r="D3" s="64"/>
      <c r="E3" s="64"/>
      <c r="F3" s="65"/>
    </row>
    <row r="4" spans="1:6" ht="32.25" customHeight="1">
      <c r="A4" s="13" t="s">
        <v>4</v>
      </c>
      <c r="B4" s="13" t="s">
        <v>5</v>
      </c>
      <c r="C4" s="13" t="s">
        <v>6</v>
      </c>
      <c r="D4" s="13" t="s">
        <v>7</v>
      </c>
      <c r="E4" s="13" t="s">
        <v>8</v>
      </c>
      <c r="F4" s="13" t="s">
        <v>9</v>
      </c>
    </row>
    <row r="5" spans="1:6" ht="127.5">
      <c r="A5" s="87" t="s">
        <v>96</v>
      </c>
      <c r="B5" s="51" t="s">
        <v>97</v>
      </c>
      <c r="C5" s="32">
        <f>[9]Sheet1!G8</f>
        <v>74.39</v>
      </c>
      <c r="D5" s="34" t="s">
        <v>12</v>
      </c>
      <c r="E5" s="34">
        <f>[9]Sheet1!I8</f>
        <v>151.82</v>
      </c>
      <c r="F5" s="35">
        <f>ROUND((C5*E5),2)</f>
        <v>11293.89</v>
      </c>
    </row>
    <row r="6" spans="1:6" ht="114.75">
      <c r="A6" s="13" t="str">
        <f>[9]Sheet1!A9</f>
        <v>2  4/M004</v>
      </c>
      <c r="B6" s="51" t="str">
        <f>[9]Sheet1!B9</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32">
        <f>[9]Sheet1!G12</f>
        <v>22.19</v>
      </c>
      <c r="D6" s="13" t="s">
        <v>12</v>
      </c>
      <c r="E6" s="13">
        <f>[9]Sheet1!I12</f>
        <v>347.85</v>
      </c>
      <c r="F6" s="35">
        <f>ROUND((C6*E6),2)</f>
        <v>7718.79</v>
      </c>
    </row>
    <row r="7" spans="1:6" ht="89.25">
      <c r="A7" s="13" t="s">
        <v>98</v>
      </c>
      <c r="B7" s="51" t="s">
        <v>31</v>
      </c>
      <c r="C7" s="32">
        <f>[9]Sheet1!G16</f>
        <v>53.51</v>
      </c>
      <c r="D7" s="13" t="s">
        <v>12</v>
      </c>
      <c r="E7" s="13">
        <f>[9]Sheet1!I16</f>
        <v>1756.4</v>
      </c>
      <c r="F7" s="35">
        <f>ROUND((C7*E7),2)</f>
        <v>93984.960000000006</v>
      </c>
    </row>
    <row r="8" spans="1:6" ht="89.25">
      <c r="A8" s="13" t="s">
        <v>99</v>
      </c>
      <c r="B8" s="51" t="s">
        <v>100</v>
      </c>
      <c r="C8" s="32">
        <f>[9]Sheet1!G20</f>
        <v>65.25</v>
      </c>
      <c r="D8" s="13" t="s">
        <v>12</v>
      </c>
      <c r="E8" s="13">
        <f>[9]Sheet1!I20</f>
        <v>4961.7299999999996</v>
      </c>
      <c r="F8" s="35">
        <f>ROUND((C8*E8),2)</f>
        <v>323752.88</v>
      </c>
    </row>
    <row r="9" spans="1:6" ht="63.75">
      <c r="A9" s="51" t="s">
        <v>101</v>
      </c>
      <c r="B9" s="51" t="s">
        <v>102</v>
      </c>
      <c r="C9" s="32">
        <f>[9]Sheet1!G24</f>
        <v>35.69</v>
      </c>
      <c r="D9" s="39" t="s">
        <v>15</v>
      </c>
      <c r="E9" s="39">
        <f>[9]Sheet1!I24</f>
        <v>194.5</v>
      </c>
      <c r="F9" s="35">
        <f>ROUND((C9*E9),2)</f>
        <v>6941.71</v>
      </c>
    </row>
    <row r="10" spans="1:6">
      <c r="A10" s="51">
        <v>6</v>
      </c>
      <c r="B10" s="40" t="s">
        <v>16</v>
      </c>
      <c r="C10" s="13"/>
      <c r="D10" s="13"/>
      <c r="E10" s="13"/>
      <c r="F10" s="35"/>
    </row>
    <row r="11" spans="1:6" ht="15.75">
      <c r="A11" s="51" t="s">
        <v>50</v>
      </c>
      <c r="B11" s="51" t="str">
        <f>[9]Sheet1!B26</f>
        <v>Sand  (Lead Upto 49 km)</v>
      </c>
      <c r="C11" s="41">
        <f>[9]Sheet1!G26</f>
        <v>28.06</v>
      </c>
      <c r="D11" s="88" t="s">
        <v>124</v>
      </c>
      <c r="E11" s="41">
        <f>[9]Sheet1!I26</f>
        <v>848.82</v>
      </c>
      <c r="F11" s="35">
        <f>ROUND((C11*E11),2)</f>
        <v>23817.89</v>
      </c>
    </row>
    <row r="12" spans="1:6" ht="15.75">
      <c r="A12" s="51" t="s">
        <v>51</v>
      </c>
      <c r="B12" s="51" t="str">
        <f>[9]Sheet1!B27</f>
        <v>Stone Dust (Lead 22 KM)</v>
      </c>
      <c r="C12" s="41">
        <f>[9]Sheet1!G27</f>
        <v>22.19</v>
      </c>
      <c r="D12" s="88" t="s">
        <v>124</v>
      </c>
      <c r="E12" s="41">
        <f>[9]Sheet1!I27</f>
        <v>447.06</v>
      </c>
      <c r="F12" s="35">
        <f>ROUND((C12*E12),2)</f>
        <v>9920.26</v>
      </c>
    </row>
    <row r="13" spans="1:6" ht="15.75">
      <c r="A13" s="51" t="s">
        <v>52</v>
      </c>
      <c r="B13" s="51" t="str">
        <f>[9]Sheet1!B28</f>
        <v>Stone Boulder (Lead 36  KM)</v>
      </c>
      <c r="C13" s="41">
        <f>[9]Sheet1!G28</f>
        <v>53.51</v>
      </c>
      <c r="D13" s="88" t="s">
        <v>124</v>
      </c>
      <c r="E13" s="41">
        <f>[9]Sheet1!I28</f>
        <v>679.66</v>
      </c>
      <c r="F13" s="35">
        <f>ROUND((C13*E13),2)</f>
        <v>36368.61</v>
      </c>
    </row>
    <row r="14" spans="1:6" ht="15.75">
      <c r="A14" s="51" t="s">
        <v>53</v>
      </c>
      <c r="B14" s="51" t="str">
        <f>[9]Sheet1!B29</f>
        <v>Stone Chips (Lead 22KM)</v>
      </c>
      <c r="C14" s="41">
        <f>[9]Sheet1!G29</f>
        <v>56.12</v>
      </c>
      <c r="D14" s="88" t="s">
        <v>124</v>
      </c>
      <c r="E14" s="41">
        <f>[9]Sheet1!I29</f>
        <v>447.06</v>
      </c>
      <c r="F14" s="35">
        <f>ROUND((C14*E14),2)</f>
        <v>25089.01</v>
      </c>
    </row>
    <row r="15" spans="1:6" ht="15.75">
      <c r="A15" s="51" t="s">
        <v>54</v>
      </c>
      <c r="B15" s="51" t="str">
        <f>[9]Sheet1!B30</f>
        <v>Earth (Lead 01 KM)</v>
      </c>
      <c r="C15" s="41">
        <f>[9]Sheet1!G30</f>
        <v>74.39</v>
      </c>
      <c r="D15" s="88" t="s">
        <v>124</v>
      </c>
      <c r="E15" s="41">
        <f>[9]Sheet1!I30</f>
        <v>117.54</v>
      </c>
      <c r="F15" s="35">
        <f>ROUND((C15*E15),2)</f>
        <v>8743.7999999999993</v>
      </c>
    </row>
    <row r="16" spans="1:6" ht="21.75" customHeight="1">
      <c r="A16" s="44"/>
      <c r="B16" s="44"/>
      <c r="C16" s="44"/>
      <c r="D16" s="44"/>
      <c r="E16" s="44" t="s">
        <v>104</v>
      </c>
      <c r="F16" s="45">
        <f>SUM(F5:F15)</f>
        <v>547631.80000000005</v>
      </c>
    </row>
    <row r="17" spans="1:6" ht="21.75" customHeight="1">
      <c r="A17" s="89"/>
      <c r="B17" s="90"/>
      <c r="C17" s="91" t="s">
        <v>105</v>
      </c>
      <c r="D17" s="91"/>
      <c r="E17" s="92"/>
      <c r="F17" s="45">
        <f>ROUND((F16*18%),2)</f>
        <v>98573.72</v>
      </c>
    </row>
    <row r="18" spans="1:6" ht="21.75" customHeight="1">
      <c r="A18" s="89"/>
      <c r="B18" s="90"/>
      <c r="C18" s="90"/>
      <c r="D18" s="90"/>
      <c r="E18" s="93" t="s">
        <v>104</v>
      </c>
      <c r="F18" s="45">
        <f>F16+F17</f>
        <v>646205.52</v>
      </c>
    </row>
    <row r="19" spans="1:6" ht="21" customHeight="1">
      <c r="A19" s="94" t="s">
        <v>106</v>
      </c>
      <c r="B19" s="91"/>
      <c r="C19" s="91"/>
      <c r="D19" s="91"/>
      <c r="E19" s="92"/>
      <c r="F19" s="45">
        <f>ROUND((F18*1%),2)</f>
        <v>6462.06</v>
      </c>
    </row>
    <row r="20" spans="1:6" ht="22.5" customHeight="1">
      <c r="A20" s="57" t="s">
        <v>107</v>
      </c>
      <c r="B20" s="58"/>
      <c r="C20" s="58"/>
      <c r="D20" s="58"/>
      <c r="E20" s="59"/>
      <c r="F20" s="45">
        <f>F18+F19</f>
        <v>652667.58000000007</v>
      </c>
    </row>
    <row r="21" spans="1:6" ht="24.75" customHeight="1">
      <c r="A21" s="57"/>
      <c r="B21" s="58"/>
      <c r="C21" s="58"/>
      <c r="D21" s="58"/>
      <c r="E21" s="59"/>
      <c r="F21" s="27"/>
    </row>
    <row r="22" spans="1:6">
      <c r="A22" s="28"/>
      <c r="B22" s="29"/>
      <c r="C22" s="28"/>
      <c r="D22" s="28"/>
      <c r="E22" s="28"/>
      <c r="F22" s="28"/>
    </row>
    <row r="25" spans="1:6" ht="23.25" customHeight="1"/>
  </sheetData>
  <mergeCells count="7">
    <mergeCell ref="A21:E21"/>
    <mergeCell ref="A1:F1"/>
    <mergeCell ref="A2:F2"/>
    <mergeCell ref="A3:F3"/>
    <mergeCell ref="C17:E17"/>
    <mergeCell ref="A19:E19"/>
    <mergeCell ref="A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2023-05-06T06:17:42Z</dcterms:created>
  <dcterms:modified xsi:type="dcterms:W3CDTF">2023-05-09T05:49:29Z</dcterms:modified>
</cp:coreProperties>
</file>