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75" windowWidth="20055" windowHeight="7935"/>
  </bookViews>
  <sheets>
    <sheet name="Sheet1" sheetId="1" r:id="rId1"/>
    <sheet name="Sheet2" sheetId="2" r:id="rId2"/>
    <sheet name="Sheet3" sheetId="3" r:id="rId3"/>
  </sheets>
  <externalReferences>
    <externalReference r:id="rId4"/>
  </externalReferences>
  <calcPr calcId="124519"/>
</workbook>
</file>

<file path=xl/calcChain.xml><?xml version="1.0" encoding="utf-8"?>
<calcChain xmlns="http://schemas.openxmlformats.org/spreadsheetml/2006/main">
  <c r="F12" i="3"/>
  <c r="F10"/>
  <c r="F9"/>
  <c r="F8"/>
  <c r="F13" s="1"/>
  <c r="F14" s="1"/>
  <c r="F15" s="1"/>
  <c r="F16" s="1"/>
  <c r="F17" s="1"/>
  <c r="F7"/>
  <c r="F6"/>
  <c r="F5"/>
  <c r="F21" i="2"/>
  <c r="C21"/>
  <c r="C20"/>
  <c r="F20" s="1"/>
  <c r="F19"/>
  <c r="C19"/>
  <c r="C18"/>
  <c r="F18" s="1"/>
  <c r="F17"/>
  <c r="C17"/>
  <c r="E15"/>
  <c r="D15"/>
  <c r="C15"/>
  <c r="F15" s="1"/>
  <c r="F14"/>
  <c r="C14"/>
  <c r="F13"/>
  <c r="C13"/>
  <c r="F11"/>
  <c r="E11"/>
  <c r="C11"/>
  <c r="F10"/>
  <c r="E10"/>
  <c r="C10"/>
  <c r="F9"/>
  <c r="E9"/>
  <c r="C9"/>
  <c r="F8"/>
  <c r="E8"/>
  <c r="C8"/>
  <c r="F7"/>
  <c r="E7"/>
  <c r="C7"/>
  <c r="F6"/>
  <c r="E6"/>
  <c r="D6"/>
  <c r="D7" s="1"/>
  <c r="D8" s="1"/>
  <c r="D9" s="1"/>
  <c r="D10" s="1"/>
  <c r="D11" s="1"/>
  <c r="F5"/>
  <c r="F22" l="1"/>
  <c r="F23" s="1"/>
  <c r="F24" s="1"/>
  <c r="F25" s="1"/>
  <c r="F26" s="1"/>
  <c r="H13" i="1" l="1"/>
  <c r="H12"/>
  <c r="H11"/>
  <c r="H10"/>
  <c r="H9"/>
  <c r="H8"/>
  <c r="H7"/>
  <c r="H6"/>
  <c r="H14" s="1"/>
  <c r="H5"/>
  <c r="H4"/>
  <c r="D4"/>
</calcChain>
</file>

<file path=xl/sharedStrings.xml><?xml version="1.0" encoding="utf-8"?>
<sst xmlns="http://schemas.openxmlformats.org/spreadsheetml/2006/main" count="130" uniqueCount="94">
  <si>
    <t>RANCHI MUNICIPAL CORPORATION, RANCHI</t>
  </si>
  <si>
    <r>
      <t>Name of Scheme :-</t>
    </r>
    <r>
      <rPr>
        <b/>
        <sz val="12"/>
        <rFont val="Kruti Dev 010"/>
      </rPr>
      <t xml:space="preserve">iqjkuk ykbZu usiky gkml esa ih0 lh0 lh0 iFk dk fuekZ.k dk;ZA </t>
    </r>
  </si>
  <si>
    <t>SL.NO.</t>
  </si>
  <si>
    <t>ITEMS OF WORK</t>
  </si>
  <si>
    <t>AMOUNT</t>
  </si>
  <si>
    <t>Qty.</t>
  </si>
  <si>
    <t>UNIT</t>
  </si>
  <si>
    <t>RATE</t>
  </si>
  <si>
    <t>1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</si>
  <si>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</si>
  <si>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r>
      <t>Per M</t>
    </r>
    <r>
      <rPr>
        <b/>
        <vertAlign val="superscript"/>
        <sz val="10"/>
        <rFont val="Times New Roman"/>
        <family val="1"/>
      </rPr>
      <t>3</t>
    </r>
  </si>
  <si>
    <t>2
5.1.10</t>
  </si>
  <si>
    <t xml:space="preserve">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
</t>
  </si>
  <si>
    <t>3
5.6.8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</si>
  <si>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</si>
  <si>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t>4
5.3.2</t>
  </si>
  <si>
    <t xml:space="preserve">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
</t>
  </si>
  <si>
    <t>Carriage of materials</t>
  </si>
  <si>
    <t>i</t>
  </si>
  <si>
    <t>Local Sand with lead of 42  km</t>
  </si>
  <si>
    <t>M3</t>
  </si>
  <si>
    <t>iii</t>
  </si>
  <si>
    <t xml:space="preserve"> Sand with lead of 18 km</t>
  </si>
  <si>
    <t>Stone chips with lead of 15 km</t>
  </si>
  <si>
    <t>Per M3</t>
  </si>
  <si>
    <t>iv</t>
  </si>
  <si>
    <t>Stone Boulder with lead of 129 km</t>
  </si>
  <si>
    <t>v</t>
  </si>
  <si>
    <t>Earth (lead 01 KM)</t>
  </si>
  <si>
    <t>TOTAL</t>
  </si>
  <si>
    <t xml:space="preserve">                                                                                                      Executive Engineer                                                                                Ranchi Municipal Corporation                                                                                      Ranchi</t>
  </si>
  <si>
    <t xml:space="preserve"> </t>
  </si>
  <si>
    <t xml:space="preserve">BILL OF QUANTITY </t>
  </si>
  <si>
    <t>Name of Work :- CONSTRUCTION OF RCC DRAIN AT GAURISHANKAR NAGAR FROM SHIV HOUSE TO NEAR POOL VIA DR BB ROY HOUSE UNDER WARD NO-43</t>
  </si>
  <si>
    <t>Sl. No.</t>
  </si>
  <si>
    <t>Items of work</t>
  </si>
  <si>
    <t>Qnty.</t>
  </si>
  <si>
    <t>Unit</t>
  </si>
  <si>
    <t>Rate</t>
  </si>
  <si>
    <t>Amount</t>
  </si>
  <si>
    <t>Labour for cleaning the work site before and after work etc.</t>
  </si>
  <si>
    <t>Each</t>
  </si>
  <si>
    <t>2.     5.10.2  JBCD</t>
  </si>
  <si>
    <t>Dismantling of PCC  work ……do….all complete.</t>
  </si>
  <si>
    <t>3.            5.1.1 + 5.1.2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</si>
  <si>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</si>
  <si>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4
5.1.10 JBCD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</si>
  <si>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</si>
  <si>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5
 . 5.6.8 JBCD</t>
  </si>
  <si>
    <t>Supplying and laying (properly as per design and drawing) rip-rap with good  quality of boulders duly packed including the cost of materials, royalty all taxes etc. but excluding the cost of carriage all complete as per specification and direction of E/I.</t>
  </si>
  <si>
    <t>6.          5.3.10 JBCD</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</si>
  <si>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</si>
  <si>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7
5.3.11</t>
  </si>
  <si>
    <t>Reinforced cement concrete work in Beam, suspended floors, roofs having slop upto 15* landings balconies, shelves, chajjas, lintel , bands plain window sills staircase and sprial staircase above plith level upto floor five level , excluding the cost of centering and shutterng , finishing and reinforcementwith 1:1.5:3 (1cement:1.5coarse sand zone iii :3 graded stone  aggregate 20 mm nomial size.)</t>
  </si>
  <si>
    <t>8.  5.5.4+5.5.5  (a)</t>
  </si>
  <si>
    <t>Providing Tor steel reinforcement of 8 mm and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</si>
  <si>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Qnty of 8mm dia bars(30%)</t>
  </si>
  <si>
    <t>M.T.</t>
  </si>
  <si>
    <t>Qnty of 10mm dia bars(70%)</t>
  </si>
  <si>
    <t>9.    J.B.C.D 5.3.17.1</t>
  </si>
  <si>
    <t xml:space="preserve">Centering and shuttering including strutting , etc and removel of form for  foundation, footings bases of column etc for mass concrete.             </t>
  </si>
  <si>
    <t>Carriage of Materials</t>
  </si>
  <si>
    <t>(i)</t>
  </si>
  <si>
    <t>Sand (Lead 42 KM)</t>
  </si>
  <si>
    <t>m3</t>
  </si>
  <si>
    <t>(ii)</t>
  </si>
  <si>
    <t>Sand local (Lead 18 KM)</t>
  </si>
  <si>
    <t>(iii)</t>
  </si>
  <si>
    <t>Stone Chips  (Lead 15 KM)</t>
  </si>
  <si>
    <t>(iv)</t>
  </si>
  <si>
    <t>Boulder-Lead-29 km</t>
  </si>
  <si>
    <t>M³</t>
  </si>
  <si>
    <t>(v)</t>
  </si>
  <si>
    <t>Earth (Lead 01 KM)</t>
  </si>
  <si>
    <t>Total</t>
  </si>
  <si>
    <t>GST (12%)</t>
  </si>
  <si>
    <t>L. CESS (1%)</t>
  </si>
  <si>
    <t>Name of Work :- CONSTRUCTION OF OF BITUMINOUS ROAD AT GAURISHANKAR NAGER FROM JAYRAM SHARM HOUSE TO KN MISHRA,NAGESHWAR PRSAD SINGH HOUE TO CHAND TIWARI HOUSE AND RAMAN HOUSE TO BB ROY HOUSE UNDER WARD NO.43</t>
  </si>
  <si>
    <t>1
 5.2      RCD</t>
  </si>
  <si>
    <t>Providing and applying TACK COAT with bitumen emulsion using pressure distributor at the rate of 0.20kg/sqm on the prepared bituminious/granular surface cleaned with mechanical broom.</t>
  </si>
  <si>
    <t>cft</t>
  </si>
  <si>
    <t>2
 5.3      RCD</t>
  </si>
  <si>
    <t>Bituminous Macadam (Providing and laying bituminous macadam with 100-120 TPH hot mix plant producing an average output of 75 tonnes per hour using crushed aggregates of specified grading premixed with bituminous binder, transported to site, laid over a previously prepared surface with paver finisher to the required grade, level and alignment and rolled as per clauses 501.6 and 501.7 to achieve the desired compaction)</t>
  </si>
  <si>
    <t>3
 5.8</t>
  </si>
  <si>
    <t>Providing and laying Bituminous concrete with 100-120 TPH hot mix plant producing an average output of 75 tonnes per hour using crushed aggregrate all as per specification and direction of E/I.</t>
  </si>
  <si>
    <t>4
8.13</t>
  </si>
  <si>
    <t>Road Marking with Hot Applied Thermoplastic Compound with Reflectorising Glass Beads on Bituminous Surface (Providing and laying of hot applied thermoplastic compound 2.5 mm thick including reflectorising glass beads @ 250 gms per sqm area, thickness of 2.5 mm is exclusive of surface applied glass beads as per IRC:35 .The finished surface to be level, uniform and free from streaks and holes.)</t>
  </si>
  <si>
    <t>m2</t>
  </si>
  <si>
    <t>5
8.4</t>
  </si>
  <si>
    <t xml:space="preserve">Retro- reflectorised Traffic signs (Providing and fixing of retro- reflectorised cautionary, mandatory and informatory sign as per IRC :67 made of encapsulated lens type reflective sheeting vide clause 801.3, fixed over aluminium sheeting, 1.5 mm thick supported on a mild steel angle iron post 75 mm x 75 mm x 6 mm firmly fixed to the ground by means of properly designed foundation with M15 grade cement concrete 45 cm x 45 cm x 60 cm, 60 cm below ground level as per approved drawing)
60 cm equilateral triangle
</t>
  </si>
  <si>
    <t>each</t>
  </si>
  <si>
    <t>60 cm x 45 cm rectangular</t>
  </si>
  <si>
    <t>CARRIAGE OF MATERIALS</t>
  </si>
  <si>
    <t>CHIPS-LEAD-22KM</t>
  </si>
</sst>
</file>

<file path=xl/styles.xml><?xml version="1.0" encoding="utf-8"?>
<styleSheet xmlns="http://schemas.openxmlformats.org/spreadsheetml/2006/main">
  <fonts count="15">
    <font>
      <sz val="11"/>
      <color theme="1"/>
      <name val="Calibri"/>
      <family val="2"/>
      <scheme val="minor"/>
    </font>
    <font>
      <b/>
      <sz val="11"/>
      <color theme="1"/>
      <name val="Calibri"/>
      <family val="2"/>
      <scheme val="minor"/>
    </font>
    <font>
      <b/>
      <sz val="16"/>
      <color theme="1"/>
      <name val="Calibri"/>
      <family val="2"/>
      <scheme val="minor"/>
    </font>
    <font>
      <b/>
      <sz val="12"/>
      <name val="Times New Roman"/>
      <family val="1"/>
    </font>
    <font>
      <b/>
      <sz val="12"/>
      <name val="Kruti Dev 010"/>
    </font>
    <font>
      <sz val="9"/>
      <color theme="1"/>
      <name val="Times New Roman"/>
      <family val="1"/>
    </font>
    <font>
      <b/>
      <sz val="8.5"/>
      <name val="Times New Roman"/>
      <family val="1"/>
    </font>
    <font>
      <b/>
      <sz val="10"/>
      <name val="Times New Roman"/>
      <family val="1"/>
    </font>
    <font>
      <b/>
      <sz val="10"/>
      <color theme="1"/>
      <name val="Times New Roman"/>
      <family val="1"/>
    </font>
    <font>
      <b/>
      <vertAlign val="superscript"/>
      <sz val="10"/>
      <name val="Times New Roman"/>
      <family val="1"/>
    </font>
    <font>
      <b/>
      <sz val="9"/>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1"/>
      <color theme="1"/>
      <name val="Century"/>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applyBorder="1" applyAlignment="1">
      <alignment vertical="top"/>
    </xf>
    <xf numFmtId="0" fontId="1" fillId="0" borderId="0" xfId="0" applyFont="1" applyBorder="1" applyAlignment="1">
      <alignment vertical="top" wrapText="1"/>
    </xf>
    <xf numFmtId="0" fontId="5" fillId="2" borderId="1" xfId="0" applyFont="1" applyFill="1" applyBorder="1" applyAlignment="1">
      <alignment horizontal="center" vertical="top"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left" vertical="top" wrapText="1"/>
    </xf>
    <xf numFmtId="0" fontId="7"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0" xfId="0" applyFont="1" applyAlignment="1">
      <alignment horizontal="center" vertical="center"/>
    </xf>
    <xf numFmtId="2" fontId="10"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2" fontId="10"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right" vertical="center" wrapText="1"/>
    </xf>
    <xf numFmtId="2" fontId="7" fillId="0" borderId="0" xfId="0" applyNumberFormat="1" applyFont="1" applyBorder="1" applyAlignment="1">
      <alignment horizontal="center" vertical="center" wrapText="1"/>
    </xf>
    <xf numFmtId="0" fontId="11" fillId="0" borderId="0" xfId="0" applyFont="1" applyBorder="1" applyAlignme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0" fillId="0" borderId="0" xfId="0" applyAlignment="1">
      <alignment horizontal="center"/>
    </xf>
    <xf numFmtId="0" fontId="14" fillId="0" borderId="1" xfId="0" applyFont="1" applyBorder="1" applyAlignment="1">
      <alignment horizontal="center" vertical="center" wrapText="1"/>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2" fillId="0" borderId="1" xfId="0" applyFont="1" applyBorder="1" applyAlignment="1">
      <alignment horizontal="center" vertical="top"/>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12" fillId="0" borderId="0" xfId="0" applyFont="1" applyBorder="1" applyAlignment="1">
      <alignment horizontal="center" vertical="center" wrapText="1"/>
    </xf>
    <xf numFmtId="0" fontId="3" fillId="0" borderId="0" xfId="0" applyFont="1" applyBorder="1" applyAlignment="1">
      <alignment horizontal="center" vertical="top" wrapText="1"/>
    </xf>
    <xf numFmtId="0" fontId="13" fillId="0" borderId="1"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ntractor%20-2022-23-Bhagat\Bhagat-%20Letter,%20BOQ,%20Tender\All%20BOQ-Small\Raj%20Sir%20NIT-247-Eng.%20%2024%20Groups-Offline%20Work\GAURISHANKAR%20NAGAR%20RCC%20DRAIN%20%20REVISED%20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efreshError="1">
        <row r="8">
          <cell r="H8" t="str">
            <v>m3</v>
          </cell>
          <cell r="I8">
            <v>878.79</v>
          </cell>
        </row>
        <row r="14">
          <cell r="G14">
            <v>56.32</v>
          </cell>
          <cell r="I14">
            <v>153.84</v>
          </cell>
        </row>
        <row r="18">
          <cell r="G18">
            <v>5.7703200226564713</v>
          </cell>
          <cell r="I18">
            <v>415.58</v>
          </cell>
        </row>
        <row r="22">
          <cell r="G22">
            <v>9.6999999999999993</v>
          </cell>
          <cell r="I22">
            <v>1438.96</v>
          </cell>
        </row>
        <row r="27">
          <cell r="G27">
            <v>21.470000000000002</v>
          </cell>
          <cell r="I27">
            <v>5891.97</v>
          </cell>
        </row>
        <row r="31">
          <cell r="G31">
            <v>11.549999999999999</v>
          </cell>
          <cell r="I31">
            <v>6092.63</v>
          </cell>
        </row>
        <row r="37">
          <cell r="G37">
            <v>0.87419999999999987</v>
          </cell>
        </row>
        <row r="38">
          <cell r="G38">
            <v>2.0397999999999996</v>
          </cell>
        </row>
        <row r="45">
          <cell r="G45">
            <v>257.52788104089223</v>
          </cell>
          <cell r="H45" t="str">
            <v>M2</v>
          </cell>
          <cell r="I45">
            <v>184.61</v>
          </cell>
        </row>
      </sheetData>
      <sheetData sheetId="1" refreshError="1">
        <row r="10">
          <cell r="E10">
            <v>5.7703200226564713</v>
          </cell>
          <cell r="F10">
            <v>14.21</v>
          </cell>
          <cell r="G10">
            <v>28.397199999999998</v>
          </cell>
          <cell r="H10">
            <v>9.6999999999999993</v>
          </cell>
          <cell r="I10">
            <v>56.32</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20"/>
  <sheetViews>
    <sheetView tabSelected="1" topLeftCell="A10" workbookViewId="0">
      <selection sqref="A1:XFD1048576"/>
    </sheetView>
  </sheetViews>
  <sheetFormatPr defaultRowHeight="15"/>
  <cols>
    <col min="1" max="1" width="7.7109375" customWidth="1"/>
    <col min="2" max="2" width="46.140625" customWidth="1"/>
    <col min="3" max="3" width="9.85546875" hidden="1" customWidth="1"/>
    <col min="4" max="4" width="11.7109375" style="28" hidden="1" customWidth="1"/>
    <col min="5" max="5" width="8.28515625" customWidth="1"/>
    <col min="6" max="6" width="7.42578125" customWidth="1"/>
    <col min="7" max="7" width="9.7109375" customWidth="1"/>
    <col min="8" max="8" width="14.85546875" customWidth="1"/>
  </cols>
  <sheetData>
    <row r="1" spans="1:14" ht="21">
      <c r="A1" s="34" t="s">
        <v>0</v>
      </c>
      <c r="B1" s="34"/>
      <c r="C1" s="34"/>
      <c r="D1" s="34"/>
      <c r="E1" s="34"/>
      <c r="F1" s="34"/>
      <c r="G1" s="34"/>
      <c r="H1" s="34"/>
      <c r="I1" s="1"/>
    </row>
    <row r="2" spans="1:14" ht="32.25" customHeight="1">
      <c r="A2" s="35" t="s">
        <v>1</v>
      </c>
      <c r="B2" s="36"/>
      <c r="C2" s="36"/>
      <c r="D2" s="36"/>
      <c r="E2" s="36"/>
      <c r="F2" s="36"/>
      <c r="G2" s="36"/>
      <c r="H2" s="36"/>
      <c r="I2" s="2"/>
    </row>
    <row r="3" spans="1:14">
      <c r="A3" s="3" t="s">
        <v>2</v>
      </c>
      <c r="B3" s="3" t="s">
        <v>3</v>
      </c>
      <c r="C3" s="4">
        <v>1</v>
      </c>
      <c r="D3" s="4" t="s">
        <v>4</v>
      </c>
      <c r="E3" s="4" t="s">
        <v>5</v>
      </c>
      <c r="F3" s="4" t="s">
        <v>6</v>
      </c>
      <c r="G3" s="4" t="s">
        <v>7</v>
      </c>
      <c r="H3" s="4" t="s">
        <v>4</v>
      </c>
    </row>
    <row r="4" spans="1:14" ht="93" customHeight="1">
      <c r="A4" s="5" t="s">
        <v>8</v>
      </c>
      <c r="B4" s="6" t="s">
        <v>9</v>
      </c>
      <c r="C4" s="7">
        <v>76.400000000000006</v>
      </c>
      <c r="D4" s="8">
        <f>C4*G4</f>
        <v>11733.512000000002</v>
      </c>
      <c r="E4" s="8">
        <v>63.72</v>
      </c>
      <c r="F4" s="7" t="s">
        <v>10</v>
      </c>
      <c r="G4" s="7">
        <v>153.58000000000001</v>
      </c>
      <c r="H4" s="9">
        <f>E4*G4</f>
        <v>9786.1176000000014</v>
      </c>
    </row>
    <row r="5" spans="1:14" ht="89.25">
      <c r="A5" s="5" t="s">
        <v>11</v>
      </c>
      <c r="B5" s="10" t="s">
        <v>12</v>
      </c>
      <c r="C5" s="7"/>
      <c r="D5" s="7"/>
      <c r="E5" s="8">
        <v>31.86</v>
      </c>
      <c r="F5" s="7" t="s">
        <v>10</v>
      </c>
      <c r="G5" s="7">
        <v>415.84</v>
      </c>
      <c r="H5" s="9">
        <f t="shared" ref="H5:H13" si="0">E5*G5</f>
        <v>13248.662399999999</v>
      </c>
    </row>
    <row r="6" spans="1:14" ht="102" customHeight="1">
      <c r="A6" s="5" t="s">
        <v>13</v>
      </c>
      <c r="B6" s="11" t="s">
        <v>14</v>
      </c>
      <c r="C6" s="7"/>
      <c r="D6" s="7"/>
      <c r="E6" s="8">
        <v>53.02</v>
      </c>
      <c r="F6" s="7" t="s">
        <v>10</v>
      </c>
      <c r="G6" s="7">
        <v>1438.96</v>
      </c>
      <c r="H6" s="9">
        <f t="shared" si="0"/>
        <v>76293.659200000009</v>
      </c>
    </row>
    <row r="7" spans="1:14" ht="114.75">
      <c r="A7" s="5" t="s">
        <v>15</v>
      </c>
      <c r="B7" s="11" t="s">
        <v>16</v>
      </c>
      <c r="C7" s="7"/>
      <c r="D7" s="7"/>
      <c r="E7" s="8">
        <v>63.72</v>
      </c>
      <c r="F7" s="7" t="s">
        <v>10</v>
      </c>
      <c r="G7" s="7">
        <v>4858.76</v>
      </c>
      <c r="H7" s="9">
        <f t="shared" si="0"/>
        <v>309600.18719999999</v>
      </c>
    </row>
    <row r="8" spans="1:14" s="17" customFormat="1">
      <c r="A8" s="12">
        <v>5</v>
      </c>
      <c r="B8" s="13" t="s">
        <v>17</v>
      </c>
      <c r="C8" s="14"/>
      <c r="D8" s="15"/>
      <c r="E8" s="14"/>
      <c r="F8" s="16"/>
      <c r="G8" s="14"/>
      <c r="H8" s="9">
        <f t="shared" si="0"/>
        <v>0</v>
      </c>
    </row>
    <row r="9" spans="1:14" s="17" customFormat="1" ht="15.75">
      <c r="A9" s="12" t="s">
        <v>18</v>
      </c>
      <c r="B9" s="16" t="s">
        <v>19</v>
      </c>
      <c r="C9" s="16">
        <v>24.93</v>
      </c>
      <c r="D9" s="16" t="s">
        <v>20</v>
      </c>
      <c r="E9" s="18">
        <v>27.4</v>
      </c>
      <c r="F9" s="7" t="s">
        <v>10</v>
      </c>
      <c r="G9" s="18">
        <v>790.67</v>
      </c>
      <c r="H9" s="9">
        <f>E9*G9</f>
        <v>21664.357999999997</v>
      </c>
    </row>
    <row r="10" spans="1:14" s="17" customFormat="1" ht="15.75">
      <c r="A10" s="12" t="s">
        <v>21</v>
      </c>
      <c r="B10" s="16" t="s">
        <v>22</v>
      </c>
      <c r="C10" s="16">
        <v>7.96</v>
      </c>
      <c r="D10" s="16" t="s">
        <v>20</v>
      </c>
      <c r="E10" s="18">
        <v>31.86</v>
      </c>
      <c r="F10" s="7" t="s">
        <v>10</v>
      </c>
      <c r="G10" s="18">
        <v>437.55</v>
      </c>
      <c r="H10" s="9">
        <f t="shared" si="0"/>
        <v>13940.343000000001</v>
      </c>
    </row>
    <row r="11" spans="1:14" s="17" customFormat="1">
      <c r="A11" s="12" t="s">
        <v>21</v>
      </c>
      <c r="B11" s="16" t="s">
        <v>23</v>
      </c>
      <c r="C11" s="16">
        <v>49.86</v>
      </c>
      <c r="D11" s="16" t="s">
        <v>20</v>
      </c>
      <c r="E11" s="18">
        <v>54.8</v>
      </c>
      <c r="F11" s="7" t="s">
        <v>24</v>
      </c>
      <c r="G11" s="18">
        <v>393.4</v>
      </c>
      <c r="H11" s="9">
        <f>E11*G11</f>
        <v>21558.319999999996</v>
      </c>
    </row>
    <row r="12" spans="1:14" s="17" customFormat="1" ht="15.75">
      <c r="A12" s="12" t="s">
        <v>25</v>
      </c>
      <c r="B12" s="16" t="s">
        <v>26</v>
      </c>
      <c r="C12" s="16">
        <v>13.27</v>
      </c>
      <c r="D12" s="16" t="s">
        <v>20</v>
      </c>
      <c r="E12" s="18">
        <v>53.02</v>
      </c>
      <c r="F12" s="7" t="s">
        <v>10</v>
      </c>
      <c r="G12" s="18">
        <v>712.09</v>
      </c>
      <c r="H12" s="9">
        <f t="shared" si="0"/>
        <v>37755.011800000007</v>
      </c>
    </row>
    <row r="13" spans="1:14" s="17" customFormat="1">
      <c r="A13" s="12" t="s">
        <v>27</v>
      </c>
      <c r="B13" s="16" t="s">
        <v>28</v>
      </c>
      <c r="C13" s="16">
        <v>116.82</v>
      </c>
      <c r="D13" s="16" t="s">
        <v>20</v>
      </c>
      <c r="E13" s="18">
        <v>63.72</v>
      </c>
      <c r="F13" s="7" t="s">
        <v>24</v>
      </c>
      <c r="G13" s="18">
        <v>177.1</v>
      </c>
      <c r="H13" s="9">
        <f t="shared" si="0"/>
        <v>11284.812</v>
      </c>
    </row>
    <row r="14" spans="1:14" s="17" customFormat="1">
      <c r="A14" s="12"/>
      <c r="B14" s="13"/>
      <c r="C14" s="14"/>
      <c r="D14" s="15"/>
      <c r="E14" s="19"/>
      <c r="F14" s="20"/>
      <c r="G14" s="19" t="s">
        <v>29</v>
      </c>
      <c r="H14" s="21">
        <f>SUM(H4:H13)</f>
        <v>515131.47119999997</v>
      </c>
    </row>
    <row r="15" spans="1:14">
      <c r="A15" s="22"/>
      <c r="B15" s="23"/>
      <c r="C15" s="23"/>
      <c r="D15" s="23"/>
      <c r="E15" s="23"/>
      <c r="F15" s="23"/>
      <c r="G15" s="23"/>
      <c r="H15" s="24"/>
      <c r="I15" s="25"/>
      <c r="J15" s="25"/>
      <c r="K15" s="25"/>
    </row>
    <row r="16" spans="1:14" ht="31.5" customHeight="1">
      <c r="A16" s="37"/>
      <c r="B16" s="37"/>
      <c r="C16" s="26"/>
      <c r="D16" s="26"/>
      <c r="E16" s="38" t="s">
        <v>30</v>
      </c>
      <c r="F16" s="38"/>
      <c r="G16" s="38"/>
      <c r="H16" s="38"/>
      <c r="I16" s="27"/>
      <c r="J16" s="27"/>
      <c r="K16" s="27"/>
      <c r="L16" s="27"/>
      <c r="M16" s="27"/>
      <c r="N16" s="27"/>
    </row>
    <row r="17" spans="5:14" ht="15.75" customHeight="1">
      <c r="E17" s="38"/>
      <c r="F17" s="38"/>
      <c r="G17" s="38"/>
      <c r="H17" s="38"/>
      <c r="I17" s="27"/>
      <c r="J17" s="27"/>
      <c r="K17" s="27"/>
      <c r="L17" s="27"/>
      <c r="M17" s="27"/>
      <c r="N17" s="27"/>
    </row>
    <row r="18" spans="5:14" ht="15.75" customHeight="1">
      <c r="E18" s="38"/>
      <c r="F18" s="38"/>
      <c r="G18" s="38"/>
      <c r="H18" s="38"/>
      <c r="I18" s="27"/>
      <c r="J18" s="27"/>
      <c r="K18" s="27"/>
      <c r="L18" s="27"/>
      <c r="M18" s="27"/>
      <c r="N18" s="27"/>
    </row>
    <row r="20" spans="5:14" ht="15.75" customHeight="1"/>
  </sheetData>
  <mergeCells count="4">
    <mergeCell ref="A1:H1"/>
    <mergeCell ref="A2:H2"/>
    <mergeCell ref="A16:B16"/>
    <mergeCell ref="E16:H18"/>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F26"/>
  <sheetViews>
    <sheetView workbookViewId="0">
      <selection activeCell="A3" sqref="A3:F3"/>
    </sheetView>
  </sheetViews>
  <sheetFormatPr defaultRowHeight="15"/>
  <cols>
    <col min="1" max="1" width="9.140625" style="30"/>
    <col min="2" max="2" width="42.85546875" style="31" customWidth="1"/>
    <col min="3" max="3" width="9.140625" style="17"/>
    <col min="4" max="4" width="9.140625" style="32"/>
    <col min="5" max="5" width="11.42578125" style="17" customWidth="1"/>
    <col min="6" max="6" width="16.42578125" style="33" customWidth="1"/>
    <col min="7" max="16384" width="9.140625" style="17"/>
  </cols>
  <sheetData>
    <row r="1" spans="1:6" ht="18.75">
      <c r="A1" s="39" t="s">
        <v>31</v>
      </c>
      <c r="B1" s="39"/>
      <c r="C1" s="39"/>
      <c r="D1" s="39"/>
      <c r="E1" s="39"/>
      <c r="F1" s="39"/>
    </row>
    <row r="2" spans="1:6" ht="18.75">
      <c r="A2" s="39" t="s">
        <v>32</v>
      </c>
      <c r="B2" s="39"/>
      <c r="C2" s="39"/>
      <c r="D2" s="39"/>
      <c r="E2" s="39"/>
      <c r="F2" s="39"/>
    </row>
    <row r="3" spans="1:6" ht="43.5" customHeight="1">
      <c r="A3" s="40" t="s">
        <v>33</v>
      </c>
      <c r="B3" s="41"/>
      <c r="C3" s="41"/>
      <c r="D3" s="41"/>
      <c r="E3" s="41"/>
      <c r="F3" s="42"/>
    </row>
    <row r="4" spans="1:6">
      <c r="A4" s="29" t="s">
        <v>34</v>
      </c>
      <c r="B4" s="29" t="s">
        <v>35</v>
      </c>
      <c r="C4" s="29" t="s">
        <v>36</v>
      </c>
      <c r="D4" s="29" t="s">
        <v>37</v>
      </c>
      <c r="E4" s="29" t="s">
        <v>38</v>
      </c>
      <c r="F4" s="29" t="s">
        <v>39</v>
      </c>
    </row>
    <row r="5" spans="1:6" ht="30">
      <c r="A5" s="15">
        <v>1</v>
      </c>
      <c r="B5" s="16" t="s">
        <v>40</v>
      </c>
      <c r="C5" s="16">
        <v>2</v>
      </c>
      <c r="D5" s="16" t="s">
        <v>41</v>
      </c>
      <c r="E5" s="16">
        <v>330.4</v>
      </c>
      <c r="F5" s="16">
        <f>PRODUCT(C5:E5,)</f>
        <v>660.8</v>
      </c>
    </row>
    <row r="6" spans="1:6" ht="45">
      <c r="A6" s="16" t="s">
        <v>42</v>
      </c>
      <c r="B6" s="16" t="s">
        <v>43</v>
      </c>
      <c r="C6" s="16">
        <v>5.31</v>
      </c>
      <c r="D6" s="16" t="str">
        <f>[1]ESTIMATE!H8</f>
        <v>m3</v>
      </c>
      <c r="E6" s="16">
        <f>[1]ESTIMATE!I8</f>
        <v>878.79</v>
      </c>
      <c r="F6" s="16">
        <f t="shared" ref="F6:F11" si="0">C6*E6</f>
        <v>4666.3748999999998</v>
      </c>
    </row>
    <row r="7" spans="1:6" ht="165">
      <c r="A7" s="16" t="s">
        <v>44</v>
      </c>
      <c r="B7" s="16" t="s">
        <v>45</v>
      </c>
      <c r="C7" s="16">
        <f>[1]ESTIMATE!G14</f>
        <v>56.32</v>
      </c>
      <c r="D7" s="16" t="str">
        <f>D6</f>
        <v>m3</v>
      </c>
      <c r="E7" s="16">
        <f>[1]ESTIMATE!I14</f>
        <v>153.84</v>
      </c>
      <c r="F7" s="16">
        <f t="shared" si="0"/>
        <v>8664.2687999999998</v>
      </c>
    </row>
    <row r="8" spans="1:6" ht="105">
      <c r="A8" s="16" t="s">
        <v>46</v>
      </c>
      <c r="B8" s="16" t="s">
        <v>47</v>
      </c>
      <c r="C8" s="16">
        <f>[1]ESTIMATE!G18</f>
        <v>5.7703200226564713</v>
      </c>
      <c r="D8" s="16" t="str">
        <f>D7</f>
        <v>m3</v>
      </c>
      <c r="E8" s="16">
        <f>[1]ESTIMATE!I18</f>
        <v>415.58</v>
      </c>
      <c r="F8" s="16">
        <f t="shared" si="0"/>
        <v>2398.0295950155764</v>
      </c>
    </row>
    <row r="9" spans="1:6" ht="90">
      <c r="A9" s="16" t="s">
        <v>48</v>
      </c>
      <c r="B9" s="16" t="s">
        <v>49</v>
      </c>
      <c r="C9" s="16">
        <f>[1]ESTIMATE!G22</f>
        <v>9.6999999999999993</v>
      </c>
      <c r="D9" s="16" t="str">
        <f>D8</f>
        <v>m3</v>
      </c>
      <c r="E9" s="16">
        <f>[1]ESTIMATE!I22</f>
        <v>1438.96</v>
      </c>
      <c r="F9" s="16">
        <f t="shared" si="0"/>
        <v>13957.911999999998</v>
      </c>
    </row>
    <row r="10" spans="1:6" ht="150">
      <c r="A10" s="16" t="s">
        <v>50</v>
      </c>
      <c r="B10" s="16" t="s">
        <v>51</v>
      </c>
      <c r="C10" s="16">
        <f>[1]ESTIMATE!G27</f>
        <v>21.470000000000002</v>
      </c>
      <c r="D10" s="16" t="str">
        <f>D9</f>
        <v>m3</v>
      </c>
      <c r="E10" s="16">
        <f>[1]ESTIMATE!I27</f>
        <v>5891.97</v>
      </c>
      <c r="F10" s="16">
        <f t="shared" si="0"/>
        <v>126500.59590000001</v>
      </c>
    </row>
    <row r="11" spans="1:6" ht="135">
      <c r="A11" s="16" t="s">
        <v>52</v>
      </c>
      <c r="B11" s="16" t="s">
        <v>53</v>
      </c>
      <c r="C11" s="16">
        <f>[1]ESTIMATE!G31</f>
        <v>11.549999999999999</v>
      </c>
      <c r="D11" s="16" t="str">
        <f>D10</f>
        <v>m3</v>
      </c>
      <c r="E11" s="16">
        <f>[1]ESTIMATE!I31</f>
        <v>6092.63</v>
      </c>
      <c r="F11" s="16">
        <f t="shared" si="0"/>
        <v>70369.876499999998</v>
      </c>
    </row>
    <row r="12" spans="1:6" ht="120">
      <c r="A12" s="16" t="s">
        <v>54</v>
      </c>
      <c r="B12" s="16" t="s">
        <v>55</v>
      </c>
      <c r="C12" s="16"/>
      <c r="D12" s="16"/>
      <c r="E12" s="16"/>
      <c r="F12" s="16"/>
    </row>
    <row r="13" spans="1:6">
      <c r="A13" s="16"/>
      <c r="B13" s="16" t="s">
        <v>56</v>
      </c>
      <c r="C13" s="16">
        <f>[1]ESTIMATE!G37</f>
        <v>0.87419999999999987</v>
      </c>
      <c r="D13" s="16" t="s">
        <v>57</v>
      </c>
      <c r="E13" s="16">
        <v>79086.94</v>
      </c>
      <c r="F13" s="16">
        <f>PRODUCT(C13:E13)</f>
        <v>69137.802947999997</v>
      </c>
    </row>
    <row r="14" spans="1:6">
      <c r="A14" s="16"/>
      <c r="B14" s="16" t="s">
        <v>58</v>
      </c>
      <c r="C14" s="16">
        <f>[1]ESTIMATE!G38</f>
        <v>2.0397999999999996</v>
      </c>
      <c r="D14" s="16" t="s">
        <v>57</v>
      </c>
      <c r="E14" s="16">
        <v>77259.94</v>
      </c>
      <c r="F14" s="16">
        <f>PRODUCT(C14:E14)</f>
        <v>157594.82561199999</v>
      </c>
    </row>
    <row r="15" spans="1:6" ht="60">
      <c r="A15" s="16" t="s">
        <v>59</v>
      </c>
      <c r="B15" s="16" t="s">
        <v>60</v>
      </c>
      <c r="C15" s="16">
        <f>[1]ESTIMATE!G45</f>
        <v>257.52788104089223</v>
      </c>
      <c r="D15" s="16" t="str">
        <f>[1]ESTIMATE!H45</f>
        <v>M2</v>
      </c>
      <c r="E15" s="16">
        <f>[1]ESTIMATE!I45</f>
        <v>184.61</v>
      </c>
      <c r="F15" s="16">
        <f>C15*E15</f>
        <v>47542.222118959115</v>
      </c>
    </row>
    <row r="16" spans="1:6">
      <c r="A16" s="16">
        <v>10</v>
      </c>
      <c r="B16" s="16" t="s">
        <v>61</v>
      </c>
      <c r="C16" s="16"/>
      <c r="D16" s="16"/>
      <c r="E16" s="16"/>
      <c r="F16" s="16"/>
    </row>
    <row r="17" spans="1:6">
      <c r="A17" s="16" t="s">
        <v>62</v>
      </c>
      <c r="B17" s="16" t="s">
        <v>63</v>
      </c>
      <c r="C17" s="16">
        <f>'[1]MATERIAL STATEMENT'!F10</f>
        <v>14.21</v>
      </c>
      <c r="D17" s="16" t="s">
        <v>64</v>
      </c>
      <c r="E17" s="16">
        <v>695.72</v>
      </c>
      <c r="F17" s="16">
        <f>ROUND(C17*E17,2)</f>
        <v>9886.18</v>
      </c>
    </row>
    <row r="18" spans="1:6">
      <c r="A18" s="16" t="s">
        <v>65</v>
      </c>
      <c r="B18" s="16" t="s">
        <v>66</v>
      </c>
      <c r="C18" s="16">
        <f>'[1]MATERIAL STATEMENT'!E10</f>
        <v>5.7703200226564713</v>
      </c>
      <c r="D18" s="16" t="s">
        <v>64</v>
      </c>
      <c r="E18" s="16">
        <v>384.68</v>
      </c>
      <c r="F18" s="16">
        <f>ROUND(C18*E18,2)</f>
        <v>2219.73</v>
      </c>
    </row>
    <row r="19" spans="1:6">
      <c r="A19" s="16" t="s">
        <v>67</v>
      </c>
      <c r="B19" s="16" t="s">
        <v>68</v>
      </c>
      <c r="C19" s="16">
        <f>'[1]MATERIAL STATEMENT'!G10</f>
        <v>28.397199999999998</v>
      </c>
      <c r="D19" s="16" t="s">
        <v>64</v>
      </c>
      <c r="E19" s="16">
        <v>345.8</v>
      </c>
      <c r="F19" s="16">
        <f>ROUNDUP(C19*E19,2)</f>
        <v>9819.76</v>
      </c>
    </row>
    <row r="20" spans="1:6">
      <c r="A20" s="16" t="s">
        <v>69</v>
      </c>
      <c r="B20" s="16" t="s">
        <v>70</v>
      </c>
      <c r="C20" s="16">
        <f>'[1]MATERIAL STATEMENT'!H10</f>
        <v>9.6999999999999993</v>
      </c>
      <c r="D20" s="16" t="s">
        <v>71</v>
      </c>
      <c r="E20" s="16">
        <v>626.49</v>
      </c>
      <c r="F20" s="16">
        <f>ROUNDUP(C20*E20,2)</f>
        <v>6076.96</v>
      </c>
    </row>
    <row r="21" spans="1:6">
      <c r="A21" s="16" t="s">
        <v>72</v>
      </c>
      <c r="B21" s="16" t="s">
        <v>73</v>
      </c>
      <c r="C21" s="16">
        <f>'[1]MATERIAL STATEMENT'!I10</f>
        <v>56.32</v>
      </c>
      <c r="D21" s="16" t="s">
        <v>64</v>
      </c>
      <c r="E21" s="16">
        <v>177.1</v>
      </c>
      <c r="F21" s="16">
        <f>ROUNDUP(C21*E21,2)</f>
        <v>9974.2800000000007</v>
      </c>
    </row>
    <row r="22" spans="1:6">
      <c r="A22" s="16"/>
      <c r="B22" s="16"/>
      <c r="C22" s="16"/>
      <c r="D22" s="16"/>
      <c r="E22" s="16" t="s">
        <v>74</v>
      </c>
      <c r="F22" s="16">
        <f>SUM(F5:F21)</f>
        <v>539469.61837397469</v>
      </c>
    </row>
    <row r="23" spans="1:6">
      <c r="A23" s="12"/>
      <c r="B23" s="13"/>
      <c r="C23" s="14"/>
      <c r="D23" s="15"/>
      <c r="E23" s="16" t="s">
        <v>75</v>
      </c>
      <c r="F23" s="16">
        <f>F22*12/100</f>
        <v>64736.35420487696</v>
      </c>
    </row>
    <row r="24" spans="1:6">
      <c r="A24" s="12"/>
      <c r="B24" s="13"/>
      <c r="C24" s="14"/>
      <c r="D24" s="15"/>
      <c r="E24" s="16"/>
      <c r="F24" s="16">
        <f>F23+F22</f>
        <v>604205.97257885162</v>
      </c>
    </row>
    <row r="25" spans="1:6">
      <c r="A25" s="12"/>
      <c r="B25" s="13"/>
      <c r="C25" s="14"/>
      <c r="D25" s="15"/>
      <c r="E25" s="16" t="s">
        <v>76</v>
      </c>
      <c r="F25" s="16">
        <f>F24*1/100</f>
        <v>6042.0597257885165</v>
      </c>
    </row>
    <row r="26" spans="1:6">
      <c r="A26" s="12"/>
      <c r="B26" s="13"/>
      <c r="C26" s="14"/>
      <c r="D26" s="15"/>
      <c r="E26" s="16" t="s">
        <v>29</v>
      </c>
      <c r="F26" s="16">
        <f>F25+F24</f>
        <v>610248.03230464016</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17"/>
  <sheetViews>
    <sheetView workbookViewId="0">
      <selection activeCell="A3" sqref="A3:F3"/>
    </sheetView>
  </sheetViews>
  <sheetFormatPr defaultRowHeight="15"/>
  <cols>
    <col min="1" max="1" width="9.140625" style="30"/>
    <col min="2" max="2" width="42.85546875" style="31" customWidth="1"/>
    <col min="3" max="3" width="9.140625" style="17"/>
    <col min="4" max="4" width="9.140625" style="32"/>
    <col min="5" max="5" width="11.42578125" style="17" customWidth="1"/>
    <col min="6" max="6" width="16.42578125" style="33" customWidth="1"/>
    <col min="7" max="16384" width="9.140625" style="17"/>
  </cols>
  <sheetData>
    <row r="1" spans="1:6" ht="18.75">
      <c r="A1" s="39" t="s">
        <v>31</v>
      </c>
      <c r="B1" s="39"/>
      <c r="C1" s="39"/>
      <c r="D1" s="39"/>
      <c r="E1" s="39"/>
      <c r="F1" s="39"/>
    </row>
    <row r="2" spans="1:6" ht="18.75">
      <c r="A2" s="39" t="s">
        <v>32</v>
      </c>
      <c r="B2" s="39"/>
      <c r="C2" s="39"/>
      <c r="D2" s="39"/>
      <c r="E2" s="39"/>
      <c r="F2" s="39"/>
    </row>
    <row r="3" spans="1:6" ht="75.75" customHeight="1">
      <c r="A3" s="40" t="s">
        <v>77</v>
      </c>
      <c r="B3" s="41"/>
      <c r="C3" s="41"/>
      <c r="D3" s="41"/>
      <c r="E3" s="41"/>
      <c r="F3" s="42"/>
    </row>
    <row r="4" spans="1:6">
      <c r="A4" s="29" t="s">
        <v>34</v>
      </c>
      <c r="B4" s="29" t="s">
        <v>35</v>
      </c>
      <c r="C4" s="29" t="s">
        <v>36</v>
      </c>
      <c r="D4" s="29" t="s">
        <v>37</v>
      </c>
      <c r="E4" s="29" t="s">
        <v>38</v>
      </c>
      <c r="F4" s="29" t="s">
        <v>39</v>
      </c>
    </row>
    <row r="5" spans="1:6" ht="75">
      <c r="A5" s="16" t="s">
        <v>78</v>
      </c>
      <c r="B5" s="16" t="s">
        <v>79</v>
      </c>
      <c r="C5" s="16">
        <v>1306.69</v>
      </c>
      <c r="D5" s="16" t="s">
        <v>80</v>
      </c>
      <c r="E5" s="16">
        <v>11</v>
      </c>
      <c r="F5" s="16">
        <f>C5*E5</f>
        <v>14373.59</v>
      </c>
    </row>
    <row r="6" spans="1:6" ht="150">
      <c r="A6" s="16" t="s">
        <v>81</v>
      </c>
      <c r="B6" s="16" t="s">
        <v>82</v>
      </c>
      <c r="C6" s="16">
        <v>33.845999999999997</v>
      </c>
      <c r="D6" s="16" t="s">
        <v>64</v>
      </c>
      <c r="E6" s="16">
        <v>6295</v>
      </c>
      <c r="F6" s="16">
        <f t="shared" ref="F6:F12" si="0">C6*E6</f>
        <v>213060.56999999998</v>
      </c>
    </row>
    <row r="7" spans="1:6" ht="75">
      <c r="A7" s="16" t="s">
        <v>83</v>
      </c>
      <c r="B7" s="16" t="s">
        <v>84</v>
      </c>
      <c r="C7" s="16">
        <v>24.887</v>
      </c>
      <c r="D7" s="16" t="s">
        <v>64</v>
      </c>
      <c r="E7" s="16">
        <v>8821</v>
      </c>
      <c r="F7" s="16">
        <f t="shared" si="0"/>
        <v>219528.22700000001</v>
      </c>
    </row>
    <row r="8" spans="1:6" ht="135">
      <c r="A8" s="16" t="s">
        <v>85</v>
      </c>
      <c r="B8" s="16" t="s">
        <v>86</v>
      </c>
      <c r="C8" s="16">
        <v>37.42</v>
      </c>
      <c r="D8" s="16" t="s">
        <v>87</v>
      </c>
      <c r="E8" s="16">
        <v>641</v>
      </c>
      <c r="F8" s="16">
        <f t="shared" si="0"/>
        <v>23986.22</v>
      </c>
    </row>
    <row r="9" spans="1:6" ht="195">
      <c r="A9" s="16" t="s">
        <v>88</v>
      </c>
      <c r="B9" s="16" t="s">
        <v>89</v>
      </c>
      <c r="C9" s="16">
        <v>1</v>
      </c>
      <c r="D9" s="16" t="s">
        <v>90</v>
      </c>
      <c r="E9" s="16">
        <v>3279</v>
      </c>
      <c r="F9" s="16">
        <f t="shared" si="0"/>
        <v>3279</v>
      </c>
    </row>
    <row r="10" spans="1:6">
      <c r="A10" s="16" t="s">
        <v>18</v>
      </c>
      <c r="B10" s="16" t="s">
        <v>91</v>
      </c>
      <c r="C10" s="16">
        <v>1</v>
      </c>
      <c r="D10" s="16" t="s">
        <v>90</v>
      </c>
      <c r="E10" s="16">
        <v>4303</v>
      </c>
      <c r="F10" s="16">
        <f t="shared" si="0"/>
        <v>4303</v>
      </c>
    </row>
    <row r="11" spans="1:6">
      <c r="A11" s="15">
        <v>6</v>
      </c>
      <c r="B11" s="16" t="s">
        <v>92</v>
      </c>
      <c r="C11" s="16"/>
      <c r="D11" s="16"/>
      <c r="E11" s="16"/>
      <c r="F11" s="16"/>
    </row>
    <row r="12" spans="1:6">
      <c r="A12" s="16" t="s">
        <v>18</v>
      </c>
      <c r="B12" s="16" t="s">
        <v>93</v>
      </c>
      <c r="C12" s="16">
        <v>84.8</v>
      </c>
      <c r="D12" s="16" t="s">
        <v>71</v>
      </c>
      <c r="E12" s="16">
        <v>345.8</v>
      </c>
      <c r="F12" s="16">
        <f t="shared" si="0"/>
        <v>29323.84</v>
      </c>
    </row>
    <row r="13" spans="1:6">
      <c r="A13" s="16"/>
      <c r="B13" s="16"/>
      <c r="C13" s="16"/>
      <c r="D13" s="16"/>
      <c r="E13" s="16" t="s">
        <v>74</v>
      </c>
      <c r="F13" s="16">
        <f>SUM(F5:F12)</f>
        <v>507854.44699999999</v>
      </c>
    </row>
    <row r="14" spans="1:6">
      <c r="A14" s="12"/>
      <c r="B14" s="13"/>
      <c r="C14" s="14"/>
      <c r="D14" s="15"/>
      <c r="E14" s="16" t="s">
        <v>75</v>
      </c>
      <c r="F14" s="16">
        <f>F13*12/100</f>
        <v>60942.533640000001</v>
      </c>
    </row>
    <row r="15" spans="1:6">
      <c r="A15" s="12"/>
      <c r="B15" s="13"/>
      <c r="C15" s="14"/>
      <c r="D15" s="15"/>
      <c r="E15" s="16"/>
      <c r="F15" s="16">
        <f>F14+F13</f>
        <v>568796.98063999997</v>
      </c>
    </row>
    <row r="16" spans="1:6">
      <c r="A16" s="12"/>
      <c r="B16" s="13"/>
      <c r="C16" s="14"/>
      <c r="D16" s="15"/>
      <c r="E16" s="16" t="s">
        <v>76</v>
      </c>
      <c r="F16" s="16">
        <f>F15*1/100</f>
        <v>5687.9698063999995</v>
      </c>
    </row>
    <row r="17" spans="1:6">
      <c r="A17" s="12"/>
      <c r="B17" s="13"/>
      <c r="C17" s="14"/>
      <c r="D17" s="15"/>
      <c r="E17" s="16" t="s">
        <v>29</v>
      </c>
      <c r="F17" s="16">
        <f>F16+F15</f>
        <v>574484.95044639998</v>
      </c>
    </row>
  </sheetData>
  <mergeCells count="3">
    <mergeCell ref="A1:F1"/>
    <mergeCell ref="A2:F2"/>
    <mergeCell ref="A3:F3"/>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2022-12-14T04:55:33Z</dcterms:created>
  <dcterms:modified xsi:type="dcterms:W3CDTF">2022-12-14T04:59:08Z</dcterms:modified>
</cp:coreProperties>
</file>