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35" windowWidth="20055" windowHeight="7185" activeTab="4"/>
  </bookViews>
  <sheets>
    <sheet name="Sheet1" sheetId="1" r:id="rId1"/>
    <sheet name="Sheet2" sheetId="2" r:id="rId2"/>
    <sheet name="Sheet3" sheetId="3" r:id="rId3"/>
    <sheet name="Sheet4" sheetId="4" r:id="rId4"/>
    <sheet name="Sheet5" sheetId="5" r:id="rId5"/>
    <sheet name="Sheet6" sheetId="6" r:id="rId6"/>
    <sheet name="Sheet7" sheetId="7" r:id="rId7"/>
    <sheet name="Sheet8" sheetId="8" r:id="rId8"/>
    <sheet name="Sheet9" sheetId="9" r:id="rId9"/>
    <sheet name="Sheet10" sheetId="10" r:id="rId10"/>
    <sheet name="Sheet11" sheetId="11" r:id="rId11"/>
    <sheet name="Sheet12" sheetId="12" r:id="rId12"/>
    <sheet name="Sheet13" sheetId="13" r:id="rId13"/>
    <sheet name="Sheet14" sheetId="14" r:id="rId14"/>
    <sheet name="Sheet15" sheetId="15" r:id="rId15"/>
    <sheet name="Sheet16" sheetId="16" r:id="rId16"/>
    <sheet name="Sheet17" sheetId="17" r:id="rId17"/>
    <sheet name="Sheet18" sheetId="18" r:id="rId18"/>
    <sheet name="Sheet19" sheetId="19" r:id="rId19"/>
    <sheet name="Sheet20" sheetId="20" r:id="rId20"/>
    <sheet name="Sheet21" sheetId="21" r:id="rId21"/>
    <sheet name="Sheet22" sheetId="22" r:id="rId22"/>
    <sheet name="Sheet23" sheetId="23" r:id="rId23"/>
    <sheet name="Sheet24" sheetId="24" r:id="rId24"/>
  </sheets>
  <externalReferences>
    <externalReference r:id="rId25"/>
  </externalReferences>
  <calcPr calcId="124519"/>
</workbook>
</file>

<file path=xl/calcChain.xml><?xml version="1.0" encoding="utf-8"?>
<calcChain xmlns="http://schemas.openxmlformats.org/spreadsheetml/2006/main">
  <c r="F22" i="18"/>
  <c r="F21"/>
  <c r="F19"/>
  <c r="A19"/>
  <c r="F18"/>
  <c r="F17"/>
  <c r="A17"/>
  <c r="E16"/>
  <c r="F16" s="1"/>
  <c r="E15"/>
  <c r="F15" s="1"/>
  <c r="E14"/>
  <c r="F14" s="1"/>
  <c r="E13"/>
  <c r="F13" s="1"/>
  <c r="A13"/>
  <c r="F12"/>
  <c r="F11"/>
  <c r="F10"/>
  <c r="C9"/>
  <c r="F9" s="1"/>
  <c r="F8"/>
  <c r="F7"/>
  <c r="F6"/>
  <c r="A6"/>
  <c r="F5"/>
  <c r="F24" s="1"/>
  <c r="F25" s="1"/>
  <c r="F26" s="1"/>
  <c r="F27" s="1"/>
  <c r="F28" s="1"/>
  <c r="F20" i="8"/>
  <c r="C19"/>
  <c r="F19" s="1"/>
  <c r="F18"/>
  <c r="F17"/>
  <c r="C16"/>
  <c r="F16" s="1"/>
  <c r="C14"/>
  <c r="F14" s="1"/>
  <c r="F13"/>
  <c r="F12"/>
  <c r="F11"/>
  <c r="F10"/>
  <c r="F9"/>
  <c r="F8"/>
  <c r="F7"/>
  <c r="F6"/>
  <c r="C5"/>
  <c r="F5" s="1"/>
  <c r="F21" s="1"/>
  <c r="F19" i="3"/>
  <c r="F18"/>
  <c r="F17"/>
  <c r="F16"/>
  <c r="F15"/>
  <c r="F13"/>
  <c r="F12"/>
  <c r="F11"/>
  <c r="F10"/>
  <c r="F9"/>
  <c r="F8"/>
  <c r="F7"/>
  <c r="F6"/>
  <c r="F5"/>
  <c r="F20" s="1"/>
  <c r="F20" i="2"/>
  <c r="C19"/>
  <c r="F19" s="1"/>
  <c r="F18"/>
  <c r="F17"/>
  <c r="C16"/>
  <c r="F16" s="1"/>
  <c r="C14"/>
  <c r="F14" s="1"/>
  <c r="F13"/>
  <c r="F12"/>
  <c r="F11"/>
  <c r="F10"/>
  <c r="F9"/>
  <c r="F8"/>
  <c r="F7"/>
  <c r="F6"/>
  <c r="C5"/>
  <c r="F5" s="1"/>
  <c r="F21" s="1"/>
  <c r="F12" i="24"/>
  <c r="F10"/>
  <c r="F9"/>
  <c r="F8"/>
  <c r="F7"/>
  <c r="F6"/>
  <c r="F13" s="1"/>
  <c r="F14" s="1"/>
  <c r="F15" s="1"/>
  <c r="F16" s="1"/>
  <c r="F17" s="1"/>
  <c r="F5"/>
  <c r="C21" i="23"/>
  <c r="F21" s="1"/>
  <c r="C20"/>
  <c r="F20" s="1"/>
  <c r="C19"/>
  <c r="F19" s="1"/>
  <c r="C18"/>
  <c r="F18" s="1"/>
  <c r="C17"/>
  <c r="F17" s="1"/>
  <c r="E15"/>
  <c r="D15"/>
  <c r="C15"/>
  <c r="F15" s="1"/>
  <c r="F14"/>
  <c r="C14"/>
  <c r="F13"/>
  <c r="C13"/>
  <c r="F11"/>
  <c r="E11"/>
  <c r="C11"/>
  <c r="F10"/>
  <c r="E10"/>
  <c r="C10"/>
  <c r="F9"/>
  <c r="E9"/>
  <c r="C9"/>
  <c r="F8"/>
  <c r="E8"/>
  <c r="C8"/>
  <c r="F7"/>
  <c r="E7"/>
  <c r="C7"/>
  <c r="F6"/>
  <c r="E6"/>
  <c r="D6"/>
  <c r="D7" s="1"/>
  <c r="D8" s="1"/>
  <c r="D9" s="1"/>
  <c r="D10" s="1"/>
  <c r="D11" s="1"/>
  <c r="F5"/>
  <c r="F22" s="1"/>
  <c r="F23" s="1"/>
  <c r="F24" s="1"/>
  <c r="F25" s="1"/>
  <c r="F26" s="1"/>
  <c r="F22" i="8" l="1"/>
  <c r="F23" s="1"/>
  <c r="F21" i="3"/>
  <c r="F22" s="1"/>
  <c r="F23" i="2"/>
  <c r="F22"/>
  <c r="H16" i="22"/>
  <c r="H15"/>
  <c r="H14"/>
  <c r="H13"/>
  <c r="H12"/>
  <c r="H10"/>
  <c r="H9"/>
  <c r="H8"/>
  <c r="H7"/>
  <c r="H6"/>
  <c r="H5"/>
  <c r="H17" s="1"/>
  <c r="H18" s="1"/>
  <c r="H19" s="1"/>
  <c r="H20" s="1"/>
  <c r="H21" s="1"/>
  <c r="F24" i="8" l="1"/>
  <c r="F25" s="1"/>
  <c r="F26" s="1"/>
  <c r="F24" i="3"/>
  <c r="F25" s="1"/>
  <c r="F23"/>
  <c r="F24" i="2"/>
  <c r="F25" s="1"/>
  <c r="F26" s="1"/>
  <c r="F8" i="21"/>
  <c r="F9" s="1"/>
  <c r="F10" s="1"/>
  <c r="F7"/>
  <c r="F5"/>
  <c r="F19" i="20" l="1"/>
  <c r="F18"/>
  <c r="F17"/>
  <c r="F16"/>
  <c r="F15"/>
  <c r="F13"/>
  <c r="F12"/>
  <c r="F11"/>
  <c r="F10"/>
  <c r="F9"/>
  <c r="F8"/>
  <c r="F7"/>
  <c r="F6"/>
  <c r="F5"/>
  <c r="F20" s="1"/>
  <c r="F21" s="1"/>
  <c r="F22" s="1"/>
  <c r="F23" s="1"/>
  <c r="F24" s="1"/>
  <c r="F16" i="19" l="1"/>
  <c r="F15"/>
  <c r="F14"/>
  <c r="F13"/>
  <c r="F12"/>
  <c r="F10"/>
  <c r="F9"/>
  <c r="F8"/>
  <c r="F7"/>
  <c r="F6"/>
  <c r="F5"/>
  <c r="F17" s="1"/>
  <c r="F18" s="1"/>
  <c r="F19" s="1"/>
  <c r="F20" s="1"/>
  <c r="F21" s="1"/>
  <c r="F16" i="17"/>
  <c r="F15"/>
  <c r="F14"/>
  <c r="F13"/>
  <c r="F12"/>
  <c r="F10"/>
  <c r="F9"/>
  <c r="F8"/>
  <c r="F7"/>
  <c r="F6"/>
  <c r="F5"/>
  <c r="F17" s="1"/>
  <c r="F18" s="1"/>
  <c r="F19" s="1"/>
  <c r="F20" s="1"/>
  <c r="F21" s="1"/>
  <c r="F15" i="16" l="1"/>
  <c r="F14"/>
  <c r="F13"/>
  <c r="F12"/>
  <c r="F11"/>
  <c r="F9"/>
  <c r="F8"/>
  <c r="F7"/>
  <c r="F6"/>
  <c r="F5"/>
  <c r="F16" s="1"/>
  <c r="F17" s="1"/>
  <c r="F18" s="1"/>
  <c r="F19" s="1"/>
  <c r="F20" s="1"/>
  <c r="F10" i="15" l="1"/>
  <c r="F9"/>
  <c r="F7"/>
  <c r="F6"/>
  <c r="F11" s="1"/>
  <c r="F12" s="1"/>
  <c r="F13" s="1"/>
  <c r="F14" s="1"/>
  <c r="F15" s="1"/>
  <c r="F5"/>
  <c r="F16" i="14"/>
  <c r="F15"/>
  <c r="F14"/>
  <c r="F13"/>
  <c r="F12"/>
  <c r="F10"/>
  <c r="F9"/>
  <c r="F8"/>
  <c r="F7"/>
  <c r="F6"/>
  <c r="F5"/>
  <c r="F17" s="1"/>
  <c r="F18" s="1"/>
  <c r="F19" s="1"/>
  <c r="F20" s="1"/>
  <c r="F21" s="1"/>
  <c r="F10" i="13"/>
  <c r="F9"/>
  <c r="F7"/>
  <c r="F6"/>
  <c r="F11" s="1"/>
  <c r="F12" s="1"/>
  <c r="F13" s="1"/>
  <c r="F14" s="1"/>
  <c r="F15" s="1"/>
  <c r="F5"/>
  <c r="F10" i="12"/>
  <c r="F9"/>
  <c r="F7"/>
  <c r="F6"/>
  <c r="F11" s="1"/>
  <c r="F12" s="1"/>
  <c r="F13" s="1"/>
  <c r="F14" s="1"/>
  <c r="F15" s="1"/>
  <c r="F5"/>
  <c r="F13" i="11" l="1"/>
  <c r="F12"/>
  <c r="F11"/>
  <c r="F9"/>
  <c r="F8"/>
  <c r="F7"/>
  <c r="F6"/>
  <c r="F5"/>
  <c r="F14" s="1"/>
  <c r="F15" s="1"/>
  <c r="F16" s="1"/>
  <c r="F17" s="1"/>
  <c r="F18" s="1"/>
  <c r="F20" i="10" l="1"/>
  <c r="F19"/>
  <c r="F17"/>
  <c r="F16"/>
  <c r="F15"/>
  <c r="F14"/>
  <c r="C13"/>
  <c r="F13" s="1"/>
  <c r="F12"/>
  <c r="F11"/>
  <c r="F10"/>
  <c r="F9"/>
  <c r="F8"/>
  <c r="F7"/>
  <c r="F6"/>
  <c r="F5"/>
  <c r="F21" s="1"/>
  <c r="F22" s="1"/>
  <c r="F23" s="1"/>
  <c r="F24" s="1"/>
  <c r="F25" s="1"/>
  <c r="F82" i="9" l="1"/>
  <c r="F80"/>
  <c r="F79"/>
  <c r="F78"/>
  <c r="F77"/>
  <c r="F76"/>
  <c r="F75"/>
  <c r="F74"/>
  <c r="F73"/>
  <c r="F72"/>
  <c r="F71"/>
  <c r="F70"/>
  <c r="F69"/>
  <c r="F68"/>
  <c r="F67"/>
  <c r="F66"/>
  <c r="F65"/>
  <c r="F64"/>
  <c r="F63"/>
  <c r="F62"/>
  <c r="F61"/>
  <c r="F60"/>
  <c r="F59"/>
  <c r="F58"/>
  <c r="F57"/>
  <c r="F56"/>
  <c r="F55"/>
  <c r="F54"/>
  <c r="F53"/>
  <c r="F52"/>
  <c r="F51"/>
  <c r="F50"/>
  <c r="F49"/>
  <c r="F48"/>
  <c r="F46"/>
  <c r="F45"/>
  <c r="F44"/>
  <c r="F43"/>
  <c r="F42"/>
  <c r="F41"/>
  <c r="F40"/>
  <c r="F39"/>
  <c r="F38"/>
  <c r="F37"/>
  <c r="F36"/>
  <c r="F35"/>
  <c r="F34"/>
  <c r="F33"/>
  <c r="F32"/>
  <c r="F31"/>
  <c r="F30"/>
  <c r="F29"/>
  <c r="F28"/>
  <c r="F27"/>
  <c r="F26"/>
  <c r="F25"/>
  <c r="F24"/>
  <c r="F23"/>
  <c r="F22"/>
  <c r="F21"/>
  <c r="F20"/>
  <c r="F19"/>
  <c r="F18"/>
  <c r="F17"/>
  <c r="F16"/>
  <c r="F15"/>
  <c r="F14"/>
  <c r="F13"/>
  <c r="F12"/>
  <c r="F11"/>
  <c r="F10"/>
  <c r="F9"/>
  <c r="F8"/>
  <c r="F7"/>
  <c r="F6"/>
  <c r="F5"/>
  <c r="F83" s="1"/>
  <c r="F84" s="1"/>
  <c r="F85" s="1"/>
  <c r="F86" s="1"/>
  <c r="F87" s="1"/>
  <c r="F20" i="6" l="1"/>
  <c r="F19"/>
  <c r="F18"/>
  <c r="F17"/>
  <c r="F16"/>
  <c r="F14"/>
  <c r="F13"/>
  <c r="F12"/>
  <c r="F11"/>
  <c r="F10"/>
  <c r="F9"/>
  <c r="F8"/>
  <c r="F7"/>
  <c r="F6"/>
  <c r="F5"/>
  <c r="F21" s="1"/>
  <c r="F22" s="1"/>
  <c r="F23" s="1"/>
  <c r="F24" s="1"/>
  <c r="F25" s="1"/>
  <c r="F16" i="7"/>
  <c r="F15"/>
  <c r="F14"/>
  <c r="F13"/>
  <c r="F12"/>
  <c r="F10"/>
  <c r="F9"/>
  <c r="F8"/>
  <c r="F7"/>
  <c r="F6"/>
  <c r="F5"/>
  <c r="F17" s="1"/>
  <c r="F18" s="1"/>
  <c r="F19" s="1"/>
  <c r="F20" s="1"/>
  <c r="F21" s="1"/>
  <c r="F16" i="5" l="1"/>
  <c r="F15"/>
  <c r="F14"/>
  <c r="F13"/>
  <c r="F12"/>
  <c r="F10"/>
  <c r="F9"/>
  <c r="F8"/>
  <c r="F7"/>
  <c r="F6"/>
  <c r="F5"/>
  <c r="F17" s="1"/>
  <c r="F16" i="4"/>
  <c r="F15"/>
  <c r="F14"/>
  <c r="F13"/>
  <c r="F12"/>
  <c r="F10"/>
  <c r="F9"/>
  <c r="C8"/>
  <c r="F7"/>
  <c r="F6"/>
  <c r="F5"/>
  <c r="F17" s="1"/>
  <c r="F18" i="5" l="1"/>
  <c r="F19" s="1"/>
  <c r="F18" i="4"/>
  <c r="F19" s="1"/>
  <c r="F20" i="5" l="1"/>
  <c r="F21" s="1"/>
  <c r="F20" i="4"/>
  <c r="F21" s="1"/>
  <c r="F26" i="1" l="1"/>
  <c r="F25"/>
  <c r="F24"/>
  <c r="F23"/>
  <c r="F22"/>
  <c r="F20"/>
  <c r="F19"/>
  <c r="F18"/>
  <c r="F17"/>
  <c r="F16"/>
  <c r="F15"/>
  <c r="F14"/>
  <c r="F13"/>
  <c r="F12"/>
  <c r="F11"/>
  <c r="F10"/>
  <c r="F9"/>
  <c r="F8"/>
  <c r="F7"/>
  <c r="F5"/>
  <c r="F27" s="1"/>
  <c r="F28" s="1"/>
  <c r="F29" s="1"/>
  <c r="F30" s="1"/>
  <c r="F31" s="1"/>
</calcChain>
</file>

<file path=xl/sharedStrings.xml><?xml version="1.0" encoding="utf-8"?>
<sst xmlns="http://schemas.openxmlformats.org/spreadsheetml/2006/main" count="1333" uniqueCount="430">
  <si>
    <t>RANCHI MUNICIPAL CORPORATION, RANCHI</t>
  </si>
  <si>
    <t xml:space="preserve">BILL OF QUANTITY </t>
  </si>
  <si>
    <t>Name of Work :-Construction of Boundry wall Dr. Colony front of Qr no 01 to 20 ground, Ranchi under Ward 04.</t>
  </si>
  <si>
    <t>Sl. No.</t>
  </si>
  <si>
    <t>Items of work</t>
  </si>
  <si>
    <t>Qnty.</t>
  </si>
  <si>
    <t>Unit</t>
  </si>
  <si>
    <t>Rate</t>
  </si>
  <si>
    <t>Amount</t>
  </si>
  <si>
    <t>A.           Boundary Wall</t>
  </si>
  <si>
    <t>Labour for Cleaning Before and After Work……Do….. E/I</t>
  </si>
  <si>
    <t>Each</t>
  </si>
  <si>
    <t>B.           Boundary Wall</t>
  </si>
  <si>
    <t>1 5.1.1+ 5.1.2</t>
  </si>
  <si>
    <t>E/W in excavation in foundation in ordinary soil…do..E/I.</t>
  </si>
  <si>
    <t>m3</t>
  </si>
  <si>
    <t>2  5.1.10</t>
  </si>
  <si>
    <t>Providing Sand filling in Foundation all complete job</t>
  </si>
  <si>
    <t>3  5.6.1</t>
  </si>
  <si>
    <t>Providing designation 75 B  one Brick flat soling…….do….. all complete job</t>
  </si>
  <si>
    <t xml:space="preserve">m2 </t>
  </si>
  <si>
    <t>4   5.3.2.1</t>
  </si>
  <si>
    <t>Providing R C C M 200(1:1.5:3) foundation with stone chips all complete job</t>
  </si>
  <si>
    <t>5    5.3.6.1</t>
  </si>
  <si>
    <t>Providing R C C M 200(1:1.5:3) Band at P.L. with stone chips all complete job</t>
  </si>
  <si>
    <t>6  5.2.3</t>
  </si>
  <si>
    <t>Providing 75 B Brick work in C M (1:6) in Foundation and plinth all omplete job</t>
  </si>
  <si>
    <t>7  5.3.14</t>
  </si>
  <si>
    <t>Providing R C C M 200(1:1.5:3) in Coloumns …do.. with stone chips all complete job</t>
  </si>
  <si>
    <t>8 5.3.11</t>
  </si>
  <si>
    <t>Providing R C C M 200(1:1.5:3) in beam of all types……………..do………..E/I.</t>
  </si>
  <si>
    <t>9.   5.5.5  (b)</t>
  </si>
  <si>
    <t xml:space="preserve">Providing Tor Steel reinforcement of 10mm,12mm &amp;18 mm as per approved design and drawing Excluding carriage of Rods----------do---------do-------as per building specification and direction E/I.                               </t>
  </si>
  <si>
    <t>M.T</t>
  </si>
  <si>
    <t>10    5.7.3</t>
  </si>
  <si>
    <t>Providing 12 mm thick    C P (1:6) all complete job</t>
  </si>
  <si>
    <t>11  5.8.24</t>
  </si>
  <si>
    <t>Providing 2 coat of Snowcem over old surface all complete job</t>
  </si>
  <si>
    <t>12 .5.5.12</t>
  </si>
  <si>
    <t>Supplying Fitting and fixing M.S.Grill made of 20X6 and M.S Flat as Per approved design and drawing …..do.....all complet  as per …………..E/I.</t>
  </si>
  <si>
    <t>Kg</t>
  </si>
  <si>
    <t>13.     .5.5.12</t>
  </si>
  <si>
    <t>Providing M.S. gate  made of 20x6mm M.S. flat……..do………do………E/I.</t>
  </si>
  <si>
    <t>14. 5.8.45</t>
  </si>
  <si>
    <t>Providing 2 coat of S E paint over steel surface all complete job</t>
  </si>
  <si>
    <t>m2</t>
  </si>
  <si>
    <t>Carriage of Material</t>
  </si>
  <si>
    <t>(i)</t>
  </si>
  <si>
    <t>Sand  (Lead Upto 49 km)</t>
  </si>
  <si>
    <t>(ii)</t>
  </si>
  <si>
    <t>Sand (Lead 13 KM)</t>
  </si>
  <si>
    <t>(iv)</t>
  </si>
  <si>
    <t>Stone Chips (Lead 22 KM)</t>
  </si>
  <si>
    <t>(v)</t>
  </si>
  <si>
    <t>Earth (Lead 01 KM)</t>
  </si>
  <si>
    <t>(vi)</t>
  </si>
  <si>
    <t>Brick (1 K+7P)</t>
  </si>
  <si>
    <t>nos in th</t>
  </si>
  <si>
    <t>TOTAL</t>
  </si>
  <si>
    <t>GST (12%)</t>
  </si>
  <si>
    <t>L. CESS (1%)</t>
  </si>
  <si>
    <t>Name of Work :- Construction of PCC Road from Golden house to house of bablu at ilahai bakhsh colony under ward no.- 12 of R.M.C, Ranchi.</t>
  </si>
  <si>
    <t>Providing labour for cleaning of site as per specification and direction E/I.</t>
  </si>
  <si>
    <t xml:space="preserve">   2
5.1.1 +5.1.2   BCD</t>
  </si>
  <si>
    <t>Earth Work Excavation for structure as per technical specification clause 305.1 including setting out ,construction of shoring and brading in foundation trenches complete as per drawing and Technical specification.</t>
  </si>
  <si>
    <t>M3</t>
  </si>
  <si>
    <t>3
5.1.1</t>
  </si>
  <si>
    <t>Providing coarse clean sand in filling in foundation trenches or in plinth including ramming and watering in layers not exceeding 150 mm thick with all leads and lifts including cost of all materials ,labour, royalty and taxes all complete as per building specification and direction of E/I.</t>
  </si>
  <si>
    <t>4
8.6.8</t>
  </si>
  <si>
    <t>Supplying and laying (properly as per design and drawing ) rip-rap with good quality of boulders duty packed including the cost of materials royalty all taxes etc. but excluding the cost of carriage all complete as per specification and direction of E/I.</t>
  </si>
  <si>
    <t>5
5.3.17.1</t>
  </si>
  <si>
    <t xml:space="preserve">Centring and shuttering including strutting ,propping etc and removal of form from Foundations,footings,base of column etc </t>
  </si>
  <si>
    <t>M2</t>
  </si>
  <si>
    <t xml:space="preserve">6
5.3.2.1
</t>
  </si>
  <si>
    <t>Providing and laying in position cement concrete of specified grade excluding the cost of excluding cost of centring,shuttring-All work up to plinth level;1:1.5:3(1cement:1.5 coarse sand(zone-lll):3 grade stone agreegate 20mm nominal size)..........do…..all complete as per specification and direction of E/I.</t>
  </si>
  <si>
    <t>Carriage of materials</t>
  </si>
  <si>
    <t>i</t>
  </si>
  <si>
    <t>Sand (Lead 42 KM)</t>
  </si>
  <si>
    <t>ii</t>
  </si>
  <si>
    <t>Sand local (Lead 18 KM)</t>
  </si>
  <si>
    <t>iii</t>
  </si>
  <si>
    <t>Stone Chips  (Lead 15 KM)</t>
  </si>
  <si>
    <t>iv</t>
  </si>
  <si>
    <t>Boulder-Lead-29 km</t>
  </si>
  <si>
    <t>v</t>
  </si>
  <si>
    <t>Total</t>
  </si>
  <si>
    <t>Add 12% GST</t>
  </si>
  <si>
    <t>Add 1% Labour cess</t>
  </si>
  <si>
    <t>G.Total</t>
  </si>
  <si>
    <t>Name of Work :- Construction of PCC Road from house of naiyar aajam toward gali no-08 at ilahi bakhsh colony under ward no.- 12 of R.M.C, Ranchi.</t>
  </si>
  <si>
    <t>Name of Work :- Construction of PCC Road from house of Ignesh tirkey to house of pushpa hembrom Under Ward No-13.</t>
  </si>
  <si>
    <t xml:space="preserve">1
</t>
  </si>
  <si>
    <t>Providing labour for cleaning of site as per specification and direction of E/I.</t>
  </si>
  <si>
    <t>NOS</t>
  </si>
  <si>
    <t>Earth work in excavation in foundation trenches in ordinary soil (vide classification of soil item-A) and disposal of excavated earth as obtained to a distance up to 50 M. including all lifts, levelling,ramming the foundation trenches removing roots of trees, shrubs all complete as per approved design, building specification and direction of E/I</t>
  </si>
  <si>
    <t>3
5.1.10</t>
  </si>
  <si>
    <t xml:space="preserve">5
5.3.2.1
</t>
  </si>
  <si>
    <t>Providing PCC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</si>
  <si>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6
5.3.17.1</t>
  </si>
  <si>
    <t xml:space="preserve"> Sand with lead of 42 km</t>
  </si>
  <si>
    <t>Local Sand with lead of 18 km</t>
  </si>
  <si>
    <t>Stone Boulder with lead of 29 km</t>
  </si>
  <si>
    <t>Stone chips with lead of 15 km</t>
  </si>
  <si>
    <t>Earth (lead 01 KM)</t>
  </si>
  <si>
    <t xml:space="preserve">SAY RS. </t>
  </si>
  <si>
    <t>Name of Work :- Construction of RCC Culvert with cover slab at high tension colony near bajaj service centre under ward no 13.</t>
  </si>
  <si>
    <t>5
5.3.10</t>
  </si>
  <si>
    <t xml:space="preserve">Providing RCC-M200 with nominal mix of (1:1.5:3) in foundation and plinth with approved quality of stone --do--all   complete as per drawing and Technical specification. </t>
  </si>
  <si>
    <t>6
5.3.11</t>
  </si>
  <si>
    <t>Providing precast R.C.C. M-200 with nominal mix of (1:1.5:3) in slab of desired size with approved quality of stone chips and clean coarse sand of F.M. 2.5 to 3 including cost of curing ,shuttering ,carrying the slab manually to site and laying in position all complete (but excluding the cost of reinforcement )taxes and royalty all complete as per building specifications and direction of E/I.</t>
  </si>
  <si>
    <t xml:space="preserve">7
5.5.4 </t>
  </si>
  <si>
    <t>Providing Tor steel reinforcement of 8 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</si>
  <si>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</si>
  <si>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8
5.5.5(a)</t>
  </si>
  <si>
    <t>Providing Tor steel reinforcement of 8mm,10mm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</si>
  <si>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9
5.3.17.1</t>
  </si>
  <si>
    <t xml:space="preserve">Centering and Shuttering including struting,propping etc and removal of from for  Foundation, footing s bases of Coloumns etc for mass Concrete.                             </t>
  </si>
  <si>
    <t xml:space="preserve">10
5.3.2.1
</t>
  </si>
  <si>
    <t>Name of Work :- Construction of one unit PYU at old A.G colony park, kadru Under Ward No-24.</t>
  </si>
  <si>
    <t xml:space="preserve">
1
5.1.1</t>
  </si>
  <si>
    <r>
      <rPr>
        <b/>
        <u/>
        <sz val="12"/>
        <rFont val="Arial Narrow"/>
        <family val="2"/>
      </rPr>
      <t>Construction of Pump House size 3.15MX1.0M (Internal size)</t>
    </r>
    <r>
      <rPr>
        <b/>
        <sz val="12"/>
        <rFont val="Arial Narrow"/>
        <family val="2"/>
      </rPr>
      <t xml:space="preserve">
Earth work in excavation in foundation   trenches in ordinary soil and disposal of excavated earth as obtained to a distance up to 50.0m ,including all lifts, leveling ,ramming the foundation trenches, removing roots of trees, shrubs all complete as per approved design ,building specification and direction of E/I(vide classification of soil item -B)</t>
    </r>
  </si>
  <si>
    <r>
      <t>P/M</t>
    </r>
    <r>
      <rPr>
        <b/>
        <vertAlign val="superscript"/>
        <sz val="12"/>
        <rFont val="Arial Narrow"/>
        <family val="2"/>
      </rPr>
      <t>3</t>
    </r>
  </si>
  <si>
    <t xml:space="preserve"> </t>
  </si>
  <si>
    <t>2
5.1.10</t>
  </si>
  <si>
    <t>Providing coarse clean sand in filling in foundation trenches or in plinth including ramming and watering in layers not exceeding 150mm thick with all leads and lifts including cost of all materials ,labour ,royalty and taxes all complete as per building specification and direction of E/I(Mode of measurement compacted volume)</t>
  </si>
  <si>
    <t>3
5.6.3</t>
  </si>
  <si>
    <t>Providing designation 75B one brick flat soling joints filled with local sand including cost of watering taxes royalty all complete as per building specification and direction of E/I.</t>
  </si>
  <si>
    <r>
      <t>P/M</t>
    </r>
    <r>
      <rPr>
        <b/>
        <vertAlign val="superscript"/>
        <sz val="12"/>
        <rFont val="Arial Narrow"/>
        <family val="2"/>
      </rPr>
      <t>2</t>
    </r>
  </si>
  <si>
    <t>4
5.6.4</t>
  </si>
  <si>
    <t>Providing designation 75Bone brick edge  soling joints filled with local sand including cost of watering taxes royalty all complete as per building specification and direction of E/I</t>
  </si>
  <si>
    <t>5
5.3.2.2</t>
  </si>
  <si>
    <t>Providing PCCM-150 in nominal mix of (1:2:4)in   foundation with approved quality of stone chips 20mm to6mm size graded and clean coarse sand of F.M.2.5to 3 including screening .shuttering ,mixing cement concrete in mixer and placing in position ,vibrating ,stacking ,curing taxes and royalty all complete building specification and direction of E/I</t>
  </si>
  <si>
    <t>6
5.3.10</t>
  </si>
  <si>
    <t xml:space="preserve">Providing RCCM-150with nominal mix of (1:2:4) in foudation with approved quality of stone chips 20mm to6mm size graded and clean coarse sand of F.M.2.5to 3 including screening .shuttering ,mixing cement concrete in mixer and placing in position ,vibrating ,stacking ,curing(but excluding the cost of  reinforcement, taxes and royalty all complete, building specification and direction of E/I                           </t>
  </si>
  <si>
    <t>7
5.2.6</t>
  </si>
  <si>
    <t>Providing designation 75B brick work in C.M.(1:6)in foundation and plinth with approved quality of clean coarse sand of F.M.2to2.5 including providing 10mm thick mortar joints, cost of screening materials, raking out joints to 15mm depth, curing ,taxes and royalty all complete as per building specification and direction of E/I</t>
  </si>
  <si>
    <t>8
5.3.16</t>
  </si>
  <si>
    <t>Providing  25mm thick damp proof coarse with cement concrete  M-150with nominal mix of (1:2:4)  with approved quality of stone chips 20mm to6mm size graded and clean coarse sand of F.M.2.5to 3 including screening .shuttering ,mixing cement concrete in mixer with 5%cico or any other approved  water proofing  compound and   placing in position  ,stacking ,curing , taxes and royalty all complete, building specification and direction of E/I</t>
  </si>
  <si>
    <t>9
5.2.14</t>
  </si>
  <si>
    <t>Providing designation 75B brick work in C.M.(1:6)in superstructure and plinth with approved quality of clean coarse sand of F.M.2to2.5 including providing 10mm thick mortar joints, cost of screening materials, raking out joints to 15mm depth, curing ,taxes and royalty all complete as per building specification and direction of E/I.</t>
  </si>
  <si>
    <t>10
5.3.11</t>
  </si>
  <si>
    <t>Providing RCCM-150with nominal mix of (1:2:4) in roof slab with approved quality of stone chips 20mm to6mm size graded and clean coarse sand of F.M.2.5to 3 including screening .shuttering ,mixing cement concrete in mixer and placing in position ,vibrating ,stacking ,curing(but excluding the cost of  reinforcement, taxes and royalty all complete, building specification and direction of E/I</t>
  </si>
  <si>
    <t>11
5.5.4</t>
  </si>
  <si>
    <t>Providing Tor steel reinforcement of 8mm,,dia rod  as per approved design and drawing excluding carriage of M.S. bars to work site cutting ,bending ,and binding with annealed wire with cost of wire removal of rust ,placing the rods in position all complete as per building specification and direction of E/I</t>
  </si>
  <si>
    <t>P/MT</t>
  </si>
  <si>
    <t>12
5.5.29</t>
  </si>
  <si>
    <t>supplying fitting and fixing 20guage G.C.I. sheet gate on M.S. Angle of size 60mmx60mm x6mm including cost of fabrication providing necessary locking arrangement with Haskell and domny duly fixed in PCC(1:2:4)blocks of required size ,applying priming red lead paint over steel ,taxes all complete as drawing specification and direction of E/I.</t>
  </si>
  <si>
    <t>13
5.5.18</t>
  </si>
  <si>
    <t>supplying fitting and fixing fully glazed steel door, windows or ventilations of standard rolled “Z” and mullion steel sections and size as per IS -1038 joints met and welded with 100x16x3mm M.S. lugs fixed in cement concrete (1:2:4)block 15x10x10cm,size including cost of oxidized iron fittings, with hinges ,handle per steps catch springs, 3mm thick plain glass panes with Aluminum beads and inner frame fixed with lugs with 20mm long 63mm G.I. counter sunk machine screw and nuts and applying a coat of red lead paint carriage to work site hoisting and placing in position in all storys and taxes all complete as per building specification and direction of E/I</t>
  </si>
  <si>
    <t>14
5.5.12</t>
  </si>
  <si>
    <t>supplying ,fitting and fixing M.S. Grill made of 20mmmx6mm M.S. flat as per approved design and drawing properly fabricated with joints continuous filled welded and finished smooth carriage of grill to work site hoisting as per  building specification and direction of E/I</t>
  </si>
  <si>
    <t>P/Kg</t>
  </si>
  <si>
    <t>15
5.7.6</t>
  </si>
  <si>
    <t>Providing 12mm thick cement plaster (1:4)with clean coarse sand of F.M.1.5 including screening with all leads and lifts of water ,scaffolding taxes and royalty all complete as per building specification and direction of E/I</t>
  </si>
  <si>
    <t>16
5.7.2</t>
  </si>
  <si>
    <t xml:space="preserve"> Providing and Laying 25mm thick white makrana marble tiless in risers of step, skirting and pillars of approved quality over 12mm thick base of cement mortar (1:3) and jointed with white cement slurry ---do---do---</t>
  </si>
  <si>
    <t>17
5.10.34</t>
  </si>
  <si>
    <t>Providing 150mm wide brick drain cement mortar(1:6)with  av. 150mm ,clear depth and 125mm apron including cost of earth work involved with 75mm cement concrete (1:4:3)over one brick  designation 75A ,flat soling in proper grade and slop at the base the drain duly plastered in C.M. (1:3)with punning over exposed surface  all complete as per specification and direction of E/I</t>
  </si>
  <si>
    <t>P/M</t>
  </si>
  <si>
    <t>18
5.8.24</t>
  </si>
  <si>
    <t>Providing two coats of snowcem of approved shade and make over a coat of cement primer or new  surface including preparing the plastered surface smooth with sand paper  scaffolding ,curing and taxes all complete as per building specification and direction of E/I</t>
  </si>
  <si>
    <t>19
5.8.45</t>
  </si>
  <si>
    <t>Providing two coats of synthetic enamel  paint   of approved shade and make over steel  surface including cleaning  the surface thoroughly,  scaffolding  and taxes all complete as per building specification and direction of E/I</t>
  </si>
  <si>
    <t>Construction of Soak Pit of External Size 5'x5'x8" as per direction of Engineer Incharge.</t>
  </si>
  <si>
    <t xml:space="preserve">Supplying all materials, labours, tools and equipment for laying PVC Schedule 80 pipe water flow, supreme or any ISI approved make in trenches with red lead and yarn with socket and screw joints and cutting pipe to size and threading ends where  necessary etc. all complete as per specification and direction of E/I. 
(a) 50mm dia PVC Sch.-80 Pipe </t>
  </si>
  <si>
    <t>30</t>
  </si>
  <si>
    <t>(b) 40mm dia PVC Sch.-80 Pipe</t>
  </si>
  <si>
    <t>20</t>
  </si>
  <si>
    <t>(c) 32mm dia PVC Sch.-80 Pipe</t>
  </si>
  <si>
    <t>50</t>
  </si>
  <si>
    <t>(d) 25mm dia PVC Sch.-80 Pipe</t>
  </si>
  <si>
    <t>Supplying and fixing G.I. /PVC fittings of approved make all complete as per specification and direction of E/I.
(a) Elbow :                      50mm dia</t>
  </si>
  <si>
    <t>6</t>
  </si>
  <si>
    <t>(b) Elbow :                      40mm dia</t>
  </si>
  <si>
    <t>(c) Elbow :                      32mm dia</t>
  </si>
  <si>
    <t>(d) Elbow :                      25mm dia</t>
  </si>
  <si>
    <t xml:space="preserve">(e)Tee plain                    50mm dia  </t>
  </si>
  <si>
    <t xml:space="preserve">Each </t>
  </si>
  <si>
    <t xml:space="preserve">(f)Tee plain                     40mm dia  </t>
  </si>
  <si>
    <t>4</t>
  </si>
  <si>
    <t>vi</t>
  </si>
  <si>
    <t xml:space="preserve">(g)Tee plain                    32mm dia  </t>
  </si>
  <si>
    <t>vii</t>
  </si>
  <si>
    <t xml:space="preserve">(h)Tee plain                    25mm dia  </t>
  </si>
  <si>
    <t>viii</t>
  </si>
  <si>
    <t xml:space="preserve">(i)Socket Plain                50mm dia  </t>
  </si>
  <si>
    <t>ix</t>
  </si>
  <si>
    <t xml:space="preserve">(j)Socket Plain                40mm dia  </t>
  </si>
  <si>
    <t>x</t>
  </si>
  <si>
    <t xml:space="preserve">(k)Socket Plain               32mm dia  </t>
  </si>
  <si>
    <t>xi</t>
  </si>
  <si>
    <t xml:space="preserve">(l)Socket Plain                25mm dia  </t>
  </si>
  <si>
    <t>xii</t>
  </si>
  <si>
    <t>(m)Union Socket             50mm dia</t>
  </si>
  <si>
    <t>xiii</t>
  </si>
  <si>
    <t>(n)Union Socket             40mm dia</t>
  </si>
  <si>
    <t>xiv</t>
  </si>
  <si>
    <t>(o)Union Socket             32mm dia</t>
  </si>
  <si>
    <t>xv</t>
  </si>
  <si>
    <t>(p)Union Socket            25mm dia</t>
  </si>
  <si>
    <t>providing and fixing male ended 15mm dia UPVC bib cock of approved quality as per specification and direction of E/I.</t>
  </si>
  <si>
    <t>10</t>
  </si>
  <si>
    <t xml:space="preserve">Supplying and fitting UPVC valve of approved quality as per specification and direction of E/I. 
50mm dia F/W Valve </t>
  </si>
  <si>
    <t>Providing all materials, labour, tools and equipment for fixing HDPE water storage tank double layer of approved make  conforming to ISI-12701-1995 fixing   on the  staged pillar or on the roof of the building  including cutting 4nos hole in tank for rising over flow delivery and wash out including supplying full thread nipple with jam nut and fixing connection etc. and supplying and fixing brass ball cock of required size as per specification and direction of E/I.</t>
  </si>
  <si>
    <t>04/02</t>
  </si>
  <si>
    <t>02 X 112400</t>
  </si>
  <si>
    <t>26
3.1.19.1</t>
  </si>
  <si>
    <t>Supplying Tools &amp; Cutting Road as well as restoring the same specification &amp; direction of E/I.</t>
  </si>
  <si>
    <t>12</t>
  </si>
  <si>
    <t>Supplying all materials, tools and equipment for making brick masonry platform about 75mm high and diameter of the tank including PCC(1:2:4)25mm thick over it and cement plaster (1:4)with punning with 5% cico on the roof of the building all complete as per specification and direction of E/I</t>
  </si>
  <si>
    <t>2</t>
  </si>
  <si>
    <t>28
3.1.1.2</t>
  </si>
  <si>
    <t xml:space="preserve">Earthwork in back filling in trenches after laying different type and size of pipe with earth removed during excavation within initial lead and left as per specification and direction of E/I. (For classification of soil item A &amp; B) </t>
  </si>
  <si>
    <t>15</t>
  </si>
  <si>
    <t>29
115</t>
  </si>
  <si>
    <t>Supplying all materials, labours and tools and equipment for drilling 200 X 165mm dia. X 225 Mtr. bore well in all kinds of soil and rock in urban area for installation of pumps set with Hydraulic DTH Rig Machine, all complete including drilling rig, Air Compressor and equipments, as well as fuel, lubricants and cost of transporation of rig machine and over vehicles up to the site etc. all complete job as per specification and direction of E/Ic.</t>
  </si>
  <si>
    <t>II - Beyond - 51.00 M to 225.00 M below G.L.</t>
  </si>
  <si>
    <t>30
116 A</t>
  </si>
  <si>
    <t>Supplying all tools, tackles &amp; lowering of 200mm dia. MS ERW casing pipe of 6mm wall thickness including welding charges, cost of pipe etc including all taxes, VAT, Excise duty, freight charges with inspection charges etc as applicable, etc. all complete job as per specification and direction of E/Ic.</t>
  </si>
  <si>
    <t xml:space="preserve">Cleaning flushing and developing of drilled hole for testing the discharge of water development of bore well by continuous flow of water by using heavy compressor up to satisfaction of E/I. to get uninterrupted flow of water free from sand and soil etc. </t>
  </si>
  <si>
    <t>P/hr.</t>
  </si>
  <si>
    <t>32
116 B</t>
  </si>
  <si>
    <t>Supplying all materials: labours, tools &amp; equipments for fiting &amp; fixing 200mm dia MS cap over casing pipe etc. all completes job.</t>
  </si>
  <si>
    <t>each</t>
  </si>
  <si>
    <r>
      <t xml:space="preserve">Supplying of 150mm dia </t>
    </r>
    <r>
      <rPr>
        <b/>
        <sz val="10"/>
        <rFont val="Arial Narrow"/>
        <family val="2"/>
      </rPr>
      <t>05.00 H.P. (ISI Mark) KSB/Kirlosker/CRI/V-guard Submersible Motor Pump sets comfirming to IS 8034 and motor confirming to IS 9283. Pump shall be suitable for various delivery head and discharge with stainless steel pump shaft and polypropylene/noryl impeller. Motor suitable for working on 415V + 10%, 3PH, 50Hz, A.C. supply with cable guard, thrust carbon/fiber bearing to withstand entire hydraulic thrust, water proof winding shall be provided. The pump set shall be suitable for direct coupling. Pump shall have suitable outlet as per manufacturers design. Anti thrust stream lined non returned valve shall be provided with pump. 3 meter submersible copper in single/double run shall be provided with each pump.</t>
    </r>
  </si>
  <si>
    <t>Supplying of 4.0 sqr. mm. cable ISI Marked for above requirement.</t>
  </si>
  <si>
    <t>150</t>
  </si>
  <si>
    <t>Per Mtr.</t>
  </si>
  <si>
    <t>Supplying of 40mm Submersible Pipe of standard make Ashirwad/Raksha/Prince/Gupta or any equivalent make for above requirement.</t>
  </si>
  <si>
    <t>125</t>
  </si>
  <si>
    <t>Supplying of 02 Nos. clamp, Band, Adopter, Bore Cover etc. as required for above work.</t>
  </si>
  <si>
    <t xml:space="preserve">Supplying &amp; fixing Electric Meter (L&amp;T or Equivalent) 03 Phase Main Switch of ISI Mark as per direction of E/I. </t>
  </si>
  <si>
    <t>Internal wiring and Lighting arrangement in Pump House.</t>
  </si>
  <si>
    <t>Supplying &amp; Providing Rope of required size &amp; tape.</t>
  </si>
  <si>
    <t>1</t>
  </si>
  <si>
    <t>Supplying &amp; Fixing of BCH Make or Equivalent Panel Board with all accessories &amp; Iron Box with Angle Stand and its fixing as per direction of E/I.</t>
  </si>
  <si>
    <t xml:space="preserve">Supplying &amp; Fixing of Wooden box of Required Size for Panel Board. Electric Meter, Main Switch etc. </t>
  </si>
  <si>
    <t>Installation Charges for Lowering of Motor Pump.</t>
  </si>
  <si>
    <t>Supplying and of 10.0sq.mm Alluminium cable ISI mark as per specification and direction of  E/I. (for connection from main line to electric Meter.</t>
  </si>
  <si>
    <t>P/Mtr.</t>
  </si>
  <si>
    <t xml:space="preserve">03 Phase Electric connection charge payable to JSEB, Ranchi.  </t>
  </si>
  <si>
    <t>L.S.</t>
  </si>
  <si>
    <r>
      <t xml:space="preserve">Construction of Brick masonary chamber with RCC Slab as per E/I. </t>
    </r>
    <r>
      <rPr>
        <b/>
        <sz val="10"/>
        <rFont val="Arial Narrow"/>
        <family val="2"/>
      </rPr>
      <t>(Annexure-X)</t>
    </r>
  </si>
  <si>
    <t>46
5.10.2</t>
  </si>
  <si>
    <r>
      <rPr>
        <b/>
        <sz val="11"/>
        <rFont val="Times New Roman"/>
        <family val="1"/>
      </rPr>
      <t>Dismentalling</t>
    </r>
    <r>
      <rPr>
        <sz val="11"/>
        <rFont val="Times New Roman"/>
        <family val="1"/>
      </rPr>
      <t xml:space="preserve"> Plain cemet or lime work…………..do…..all complete as per …..E/I</t>
    </r>
  </si>
  <si>
    <t>47
5.1.1+   5.1.2</t>
  </si>
  <si>
    <r>
      <t>EARTH WORK IN  EXCAVATION IN FOUNDATION</t>
    </r>
    <r>
      <rPr>
        <sz val="11"/>
        <rFont val="Times New Roman"/>
        <family val="1"/>
      </rPr>
      <t xml:space="preserve"> Trenches in ordinary soil (vide classification of soil item -A) and disposal of excavated earth as obtained to a distance upto 50 M including all lift, leveling ramming the foundation trenches, removing roots of tree shrubs all complete as per approved design, building specification and direction of E/I.                                                                                                                                                                                                                                                 </t>
    </r>
  </si>
  <si>
    <t>48
5.1.10</t>
  </si>
  <si>
    <r>
      <t xml:space="preserve">Providing coarse clean </t>
    </r>
    <r>
      <rPr>
        <b/>
        <sz val="11"/>
        <rFont val="Times New Roman"/>
        <family val="1"/>
      </rPr>
      <t>SAND IN FILLING</t>
    </r>
    <r>
      <rPr>
        <sz val="11"/>
        <rFont val="Times New Roman"/>
        <family val="1"/>
      </rPr>
      <t xml:space="preserve"> in foundation trenches or in plinth including ramming and watering in layer not exceeding 150 mm thick with all leads and 1.5 M lifts including cost of all materials, labours, royalty and taxes all complete as per building specification and direction of Engineer Incharge (Mode of measurement compacted volume)                                                                           </t>
    </r>
  </si>
  <si>
    <t>49
5.6.1</t>
  </si>
  <si>
    <r>
      <t xml:space="preserve">Providing designation 75-B, </t>
    </r>
    <r>
      <rPr>
        <b/>
        <sz val="11"/>
        <rFont val="Times New Roman"/>
        <family val="1"/>
      </rPr>
      <t>BRICK FLAT SOLING</t>
    </r>
    <r>
      <rPr>
        <sz val="11"/>
        <rFont val="Times New Roman"/>
        <family val="1"/>
      </rPr>
      <t xml:space="preserve"> joints filled with local sand including cost of watering,taxes and royalty all complete as per building specification and direction of Engineer Incharge                                                          </t>
    </r>
  </si>
  <si>
    <t>50
5.1.7</t>
  </si>
  <si>
    <r>
      <t xml:space="preserve">Providing designation </t>
    </r>
    <r>
      <rPr>
        <b/>
        <sz val="9"/>
        <color theme="1"/>
        <rFont val="Times New Roman"/>
        <family val="1"/>
      </rPr>
      <t>75A brick work in C.M.(1:4)</t>
    </r>
    <r>
      <rPr>
        <sz val="9"/>
        <color theme="1"/>
        <rFont val="Times New Roman"/>
        <family val="1"/>
      </rPr>
      <t>in foundation and plinth with approved quality of clean coarse sand of F.M.2to2.5 including providing 10mm thick mortar joints, cost of screening materials, raking out joints to 15mm depth, curing ,taxes and royalty all complete as per building specification and direction of E/I</t>
    </r>
  </si>
  <si>
    <t>51
5.3.2</t>
  </si>
  <si>
    <r>
      <t>Providing</t>
    </r>
    <r>
      <rPr>
        <b/>
        <sz val="9"/>
        <color theme="1"/>
        <rFont val="Times New Roman"/>
        <family val="1"/>
      </rPr>
      <t xml:space="preserve"> P.C.C M 150 in nominal mix (1:2:4)</t>
    </r>
    <r>
      <rPr>
        <sz val="9"/>
        <color theme="1"/>
        <rFont val="Times New Roman"/>
        <family val="1"/>
      </rPr>
      <t xml:space="preserve"> in top of Chamber with approved quality of stone chips 20 mm to 6 mm size graded and clean coarse sand of F.M. 2.5 to 3 including screening, shuttering, mixing cement concrete in mixer and placing in position, vibrating, skirting, curring, taxes and royalty complete as per building specification and direction of E/I.</t>
    </r>
  </si>
  <si>
    <t>52
5.7.2</t>
  </si>
  <si>
    <t>Providing 12 mm thick cement plaster (1:6) with clean course sand F.M 1.5 includin screening curing with all leads and lifts of water, scaffoling taxes and royality all complete as per specification and direction of E/I</t>
  </si>
  <si>
    <t xml:space="preserve">53            5.7.11          </t>
  </si>
  <si>
    <r>
      <t xml:space="preserve">Providing </t>
    </r>
    <r>
      <rPr>
        <b/>
        <sz val="10"/>
        <rFont val="Times New Roman"/>
        <family val="1"/>
      </rPr>
      <t xml:space="preserve">1.5mm cement punning </t>
    </r>
    <r>
      <rPr>
        <sz val="10"/>
        <rFont val="Times New Roman"/>
        <family val="1"/>
      </rPr>
      <t>including curing, carriage of water with all leads and lifts as per building specification and direction of E/l.</t>
    </r>
  </si>
  <si>
    <t>54
5.3.11</t>
  </si>
  <si>
    <t>55                 5.5.5 (a)</t>
  </si>
  <si>
    <r>
      <t>Providing</t>
    </r>
    <r>
      <rPr>
        <b/>
        <sz val="9"/>
        <color theme="1"/>
        <rFont val="Times New Roman"/>
        <family val="1"/>
      </rPr>
      <t xml:space="preserve"> Tor steel reinforcement </t>
    </r>
    <r>
      <rPr>
        <sz val="9"/>
        <color theme="1"/>
        <rFont val="Times New Roman"/>
        <family val="1"/>
      </rPr>
      <t>of 10 mm,12 mm &amp; 16 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r>
  </si>
  <si>
    <t>kg</t>
  </si>
  <si>
    <t>Carriage of Materials</t>
  </si>
  <si>
    <t>Sand (Lead 18 KM)</t>
  </si>
  <si>
    <r>
      <t>M</t>
    </r>
    <r>
      <rPr>
        <vertAlign val="superscript"/>
        <sz val="10"/>
        <rFont val="Times New Roman"/>
        <family val="1"/>
      </rPr>
      <t>3</t>
    </r>
  </si>
  <si>
    <t>Bricks ( Lead 07 KM)</t>
  </si>
  <si>
    <t>Per/1000</t>
  </si>
  <si>
    <t>(iii)</t>
  </si>
  <si>
    <t>Stone Chips(Lead 22 KM)</t>
  </si>
  <si>
    <t>1
  5.1.1+   5.1.2</t>
  </si>
  <si>
    <t>3
5.6.1</t>
  </si>
  <si>
    <r>
      <t xml:space="preserve">Providing designation 75-A, </t>
    </r>
    <r>
      <rPr>
        <b/>
        <sz val="11"/>
        <rFont val="Times New Roman"/>
        <family val="1"/>
      </rPr>
      <t>BRICK FLAT SOLING</t>
    </r>
    <r>
      <rPr>
        <sz val="11"/>
        <rFont val="Times New Roman"/>
        <family val="1"/>
      </rPr>
      <t xml:space="preserve"> joints filled with local sand including cost of watering,taxes and royalty all complete as per building specification and direction of Engineer Incharge                                                          </t>
    </r>
  </si>
  <si>
    <t>4
5.2.3</t>
  </si>
  <si>
    <r>
      <t xml:space="preserve">Providing designation </t>
    </r>
    <r>
      <rPr>
        <b/>
        <sz val="9"/>
        <color theme="1"/>
        <rFont val="Times New Roman"/>
        <family val="1"/>
      </rPr>
      <t>75A brick work in C.M.(1:6)</t>
    </r>
    <r>
      <rPr>
        <sz val="9"/>
        <color theme="1"/>
        <rFont val="Times New Roman"/>
        <family val="1"/>
      </rPr>
      <t>in foundation and plinth with approved quality of clean coarse sand of F.M.2to2.5 including providing 10mm thick mortar joints, cost of screening materials, raking out joints to 15mm depth, curing ,taxes and royalty all complete as per building specification and direction of E/I</t>
    </r>
  </si>
  <si>
    <t>5                     5.3.2</t>
  </si>
  <si>
    <t>6
5.7.11</t>
  </si>
  <si>
    <t xml:space="preserve">7
5.7.11          </t>
  </si>
  <si>
    <t>Providing 12 mm thick cement plaster (1:3) with clean course sand F.M 1.5 includin screening curing with all leads and lifts of water, scaffoling taxes and royality all complete as per specification and direction of E/I WITH PUNNING</t>
  </si>
  <si>
    <t>8
5.3.30.1</t>
  </si>
  <si>
    <r>
      <t xml:space="preserve">Providing precast </t>
    </r>
    <r>
      <rPr>
        <b/>
        <sz val="9"/>
        <color theme="1"/>
        <rFont val="Times New Roman"/>
        <family val="1"/>
      </rPr>
      <t xml:space="preserve">R.C.C.M-20  with nominal mix of (1:1.5:3) </t>
    </r>
    <r>
      <rPr>
        <sz val="9"/>
        <color theme="1"/>
        <rFont val="Times New Roman"/>
        <family val="1"/>
      </rPr>
      <t>slab of desired size with approved quality of stone chips and clean coarse sand of F.M. 2.5 to 3 including curing, shuttering carrying the slab manually to site and laying in position all complete (but excluding the cost of reinforcement) taxes and royalty all complete as per building specification and direction of E/l.</t>
    </r>
  </si>
  <si>
    <t>9
5.5.5 (a)</t>
  </si>
  <si>
    <t>10
5.2.11</t>
  </si>
  <si>
    <t>Providing R.C.C.M 200 (1:1.5: 3) in beam of all types with approved quality of stone chips 20mm to 6mm size graded and clean coarse sand of F.M 2.5 to 3 including screening, shuttering, mixing cement concrete in mixer and placing in position, vibrating, striking, curing, taxes and royalty all complete as per building specification and direction  of E/I</t>
  </si>
  <si>
    <t>Sand (Lead 16 KM)</t>
  </si>
  <si>
    <t>(II)</t>
  </si>
  <si>
    <t>L. Sand (Lead 16 KM)</t>
  </si>
  <si>
    <t>(IV)</t>
  </si>
  <si>
    <t>Bricks ( Lead 08 KM)</t>
  </si>
  <si>
    <t>(V)</t>
  </si>
  <si>
    <t>Stone Chips(Lead 20 KM)</t>
  </si>
  <si>
    <t>(III)</t>
  </si>
  <si>
    <t>EARTH</t>
  </si>
  <si>
    <r>
      <t>M</t>
    </r>
    <r>
      <rPr>
        <vertAlign val="superscript"/>
        <sz val="10"/>
        <rFont val="Times New Roman"/>
        <family val="1"/>
      </rPr>
      <t>5</t>
    </r>
    <r>
      <rPr>
        <sz val="11"/>
        <color theme="1"/>
        <rFont val="Calibri"/>
        <family val="2"/>
        <scheme val="minor"/>
      </rPr>
      <t/>
    </r>
  </si>
  <si>
    <t>Name of Work :- Construction of Saptic tank at old ag colony near hanuman mandir club in ward no-24.</t>
  </si>
  <si>
    <t>Name of Work :- Construction of PCC road at argora sohria bhawan to blue safhare appartment dhala toli Under Ward No-25.</t>
  </si>
  <si>
    <t xml:space="preserve">   2
5.1.10
BCD</t>
  </si>
  <si>
    <t xml:space="preserve">3
5.3.2.1
</t>
  </si>
  <si>
    <t>4
16.91.2
(D.S.R)</t>
  </si>
  <si>
    <t>Supplying and laying 80mm thick cement concrete paver block of M30 Grade with approved colour, design and pattern.</t>
  </si>
  <si>
    <t xml:space="preserve"> Sand with lead of 47 km</t>
  </si>
  <si>
    <t>Stone chips with lead of 20 km</t>
  </si>
  <si>
    <t>Name of Work :- Construction of PCC road at alkapuri from baba barphani to sanjay choudhary house under ward no.- 30 of R.M.C, Ranchi.</t>
  </si>
  <si>
    <t>2
5.3.2.1</t>
  </si>
  <si>
    <t>Providing P.C.C M 200 in nominal mix (1:1.5:3) in foundation with approved quality of stone chips 20 mm to 6 mm size graded and clean coarse sand of F.M. 2.5 to 3 including screening, shuttering, mixing cement concrete in mixer and placing in position, vibrating, skirting, curring, taxes and royalty complete as per building specification and direction of E/I.</t>
  </si>
  <si>
    <t>3
5.3.17.1</t>
  </si>
  <si>
    <t xml:space="preserve"> Sand with lead of 49 km</t>
  </si>
  <si>
    <t>Stone chips with lead of 22 km</t>
  </si>
  <si>
    <t>Name of Work :- Construction of PCC road at Chitrapuri (Badhahi Muhalla) from dipu verma house to ajit verma house under ward no.- 30 of R.M.C, Ranchi.</t>
  </si>
  <si>
    <t>Name of Work :- Construction of PCC road at Ratu road from steelaco main gate to kalandi appartment under ward no.- 30 of R.M.C, Ranchi.</t>
  </si>
  <si>
    <t>2
5.1.1</t>
  </si>
  <si>
    <t>Earth work in excavation in foundation trenches in ordinary soil (vide classification of soil item-A) and disposal of excavated earth as obtained to a distance up to 50 M. including all lifts, levelling,ramming the foundation trenches removing roots of trees, shrubs all complete as per approved design, building specification and direction of E/I. (vide classification of soil item-B)</t>
  </si>
  <si>
    <t>4
5.6.8</t>
  </si>
  <si>
    <t>5
5.3.2.1</t>
  </si>
  <si>
    <t>Local Sand  lead 14 km</t>
  </si>
  <si>
    <t>Stone Boulder with lead of 36 km</t>
  </si>
  <si>
    <t>Name of Work :- Construction of PCC road at Indrapuri road no-05 from pila baas to bangali dada house under ward no.- 30 of R.M.C, Ranchi.</t>
  </si>
  <si>
    <t>Name of Work :- Construction of PCC road at Transformer gali from sailesh singh house to ashok yadav house under in ward no-31</t>
  </si>
  <si>
    <t xml:space="preserve"> 1
  5.1.1</t>
  </si>
  <si>
    <t xml:space="preserve">                                                                                                                                                                                                                                                                                                          </t>
  </si>
  <si>
    <t>Providing coarse clean sand in filling in foundation trenches or in plinth including ramming and watering in layers not exceeding 150 mm thick with all leads and lifts including cost of all materials, labour, royalty and taxes all complete as per building specification &amp; direction of E/I.</t>
  </si>
  <si>
    <t>3
 8.6.8</t>
  </si>
  <si>
    <t>Supplying and laying (properly as per design and drawing) rip-rap with good  quality of boulders duly packed including the cost of materials, royalty all taxes etc. but excluding the cost of carriage all complete as per specification and direction of E/I.</t>
  </si>
  <si>
    <t xml:space="preserve">4
5.3.2.1
</t>
  </si>
  <si>
    <t>Sand localead 14 km</t>
  </si>
  <si>
    <t>Name of Work :- Construction of PCC Road at bajra kakshi toli house of karampal oraon to house of lalit oraon under ward no.- 35 of R.M.C, Ranchi.</t>
  </si>
  <si>
    <t xml:space="preserve">   2
5.1.1</t>
  </si>
  <si>
    <t>Sand lead 14 km</t>
  </si>
  <si>
    <t>Name of Work :- Construction of PCC Road at pancham nagar house of praksh oraon to pcc main road under ward no.- 35 of R.M.C, Ranchi.</t>
  </si>
  <si>
    <t>Name of Work :- Construction of RCC drain at girja toli dibdih house of lalu kachhap to emlee tree under ward no 36.</t>
  </si>
  <si>
    <t xml:space="preserve">   2
5.1.1
BCD</t>
  </si>
  <si>
    <t>I</t>
  </si>
  <si>
    <t>II</t>
  </si>
  <si>
    <t>Sand local lead 13 km</t>
  </si>
  <si>
    <t>III</t>
  </si>
  <si>
    <t>IV</t>
  </si>
  <si>
    <t>V</t>
  </si>
  <si>
    <t>Name of Work :- Providing R.C.C Bench at Different location under ward No-40</t>
  </si>
  <si>
    <t>SL.NO.</t>
  </si>
  <si>
    <t>ITEMS OF WORK</t>
  </si>
  <si>
    <t>Qty</t>
  </si>
  <si>
    <t>Supplying fitting and fixing of R.C.C Bench all complete as per specification and direction of E/I.</t>
  </si>
  <si>
    <t>NO.</t>
  </si>
  <si>
    <t>Name of Work :-Construction of  Road under ward no-42 A-type from house of Md. Azad to house of Md. Ashlam.</t>
  </si>
  <si>
    <t xml:space="preserve">   1
5.1.1 +5.1.2   BCD</t>
  </si>
  <si>
    <t>3
8.6.8</t>
  </si>
  <si>
    <t>4
RCD
6.2</t>
  </si>
  <si>
    <t>Providing and laying in position specified grade of cement concrete do……..1:1.5:3 (1 Cement: 1.5 coasrse sand (zone-III): 3 graded stone aggregate 20mm nominal size.</t>
  </si>
  <si>
    <t>6
DSR
2019
16.91.2</t>
  </si>
  <si>
    <t>Providing and laying factory made chamfered edge cement concrete paver blocks in footpath,parks lawns drive ways or light traffic parking etc, required strength,thickness &amp; size and shape ,made by table vibratory method... do.......E/I.
80 mm thick CC paver block of M-30 Grade with approved color design and pattern.</t>
  </si>
  <si>
    <t>Labour for cleaning the work site before and after work etc.</t>
  </si>
  <si>
    <t>2.     5.10.2  JBCD</t>
  </si>
  <si>
    <t>Dismantling of PCC  work ……do….all complete.</t>
  </si>
  <si>
    <t>3.            5.1.1 + 5.1.2 JBCD</t>
  </si>
  <si>
    <t>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Extra for earthwork in hard soil as per specification &amp; direction of E/I.(vide classification of soil item-B)</t>
  </si>
  <si>
    <t>4
5.1.10 JBCD</t>
  </si>
  <si>
    <t>5
 . 5.6.8 JBCD</t>
  </si>
  <si>
    <t>6.          5.3.10 JBCD</t>
  </si>
  <si>
    <t xml:space="preserve">Reinforced cement concrete work in walls(any thickness),including attached pilasters, buttresses,plinth and string courses,fillets columns,pillars,piers,abutments,posts and struts etc.above plinth level up to floor five level,excluding cost of centering,shuttering,finishing and reinforcement:    1:1.5:3(1 cement :1.5 coarse sand(zoneIII):3 graded stone aggregate                        </t>
  </si>
  <si>
    <t>7
5.3.11</t>
  </si>
  <si>
    <t>Reinforced cement concrete work in Beam, suspended floors, roofs having slop upto 15* landings balconies, shelves, chajjas, lintel , bands plain window sills staircase and sprial staircase above plith level upto floor five level , excluding the cost of centering and shutterng , finishing and reinforcementwith 1:1.5:3 (1cement:1.5coarse sand zone iii :3 graded stone  aggregate 20 mm nomial size.)</t>
  </si>
  <si>
    <t>8.  5.5.4+5.5.5  (a)</t>
  </si>
  <si>
    <t>Providing Tor steel reinforcement of 8 mm and 10mm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</si>
  <si>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Qnty of 8mm dia bars(30%)</t>
  </si>
  <si>
    <t>M.T.</t>
  </si>
  <si>
    <t>Qnty of 10mm dia bars(70%)</t>
  </si>
  <si>
    <t>9.    J.B.C.D 5.3.17.1</t>
  </si>
  <si>
    <t xml:space="preserve">Centering and shuttering including strutting , etc and removel of form for  foundation, footings bases of column etc for mass concrete.             </t>
  </si>
  <si>
    <t>M³</t>
  </si>
  <si>
    <t>Name of Work :- CONSTRUCTION OF OF BITUMINOUS ROAD AT GAURISHANKAR NAGER FROM JAYRAM SHARM HOUSE TO KN MISHRA,NAGESHWAR PRSAD SINGH HOUE TO CHAND TIWARI HOUSE AND RAMAN HOUSE TO BB ROY HOUSE UNDER WARD NO.43</t>
  </si>
  <si>
    <t>1
 5.2      RCD</t>
  </si>
  <si>
    <t>Providing and applying TACK COAT with bitumen emulsion using pressure distributor at the rate of 0.20kg/sqm on the prepared bituminious/granular surface cleaned with mechanical broom.</t>
  </si>
  <si>
    <t>cft</t>
  </si>
  <si>
    <t>2
 5.3      RCD</t>
  </si>
  <si>
    <t>Bituminous Macadam (Providing and laying bituminous macadam with 100-120 TPH hot mix plant producing an average output of 75 tonnes per hour using crushed aggregates of specified grading premixed with bituminous binder, transported to site, laid over a previously prepared surface with paver finisher to the required grade, level and alignment and rolled as per clauses 501.6 and 501.7 to achieve the desired compaction)</t>
  </si>
  <si>
    <t>3
 5.8</t>
  </si>
  <si>
    <t>Providing and laying Bituminous concrete with 100-120 TPH hot mix plant producing an average output of 75 tonnes per hour using crushed aggregrate all as per specification and direction of E/I.</t>
  </si>
  <si>
    <t>4
8.13</t>
  </si>
  <si>
    <t>Road Marking with Hot Applied Thermoplastic Compound with Reflectorising Glass Beads on Bituminous Surface (Providing and laying of hot applied thermoplastic compound 2.5 mm thick including reflectorising glass beads @ 250 gms per sqm area, thickness of 2.5 mm is exclusive of surface applied glass beads as per IRC:35 .The finished surface to be level, uniform and free from streaks and holes.)</t>
  </si>
  <si>
    <t>5
8.4</t>
  </si>
  <si>
    <t xml:space="preserve">Retro- reflectorised Traffic signs (Providing and fixing of retro- reflectorised cautionary, mandatory and informatory sign as per IRC :67 made of encapsulated lens type reflective sheeting vide clause 801.3, fixed over aluminium sheeting, 1.5 mm thick supported on a mild steel angle iron post 75 mm x 75 mm x 6 mm firmly fixed to the ground by means of properly designed foundation with M15 grade cement concrete 45 cm x 45 cm x 60 cm, 60 cm below ground level as per approved drawing)
60 cm equilateral triangle
</t>
  </si>
  <si>
    <t>60 cm x 45 cm rectangular</t>
  </si>
  <si>
    <t>CARRIAGE OF MATERIALS</t>
  </si>
  <si>
    <t>CHIPS-LEAD-22KM</t>
  </si>
  <si>
    <t>Name of Work :- Construction of R.C.C. drain and improvement of road work in the street next to city place hotel under Ward No-11</t>
  </si>
  <si>
    <t>05.
 5.3.1.1</t>
  </si>
  <si>
    <t>Providing RCC-M200 with nominal mix of (1:1.5:3) in foundation and plinth with approved quality of stone --do--all   complete as per drawing and Technical specification. .</t>
  </si>
  <si>
    <t>Providing  R.C.C. M-200 with nominal mix of (1:1.5:3) in slab of desired size with approved quality of stone chips and clean coarse sand of F.M. 2.5 to 3 excluding cost of shuttering finishing and  reinforcement all complete as per building specifications and direction of E/I.</t>
  </si>
  <si>
    <t xml:space="preserve">8
5.5.4 </t>
  </si>
  <si>
    <t xml:space="preserve">9
5.5.5 </t>
  </si>
  <si>
    <t>Providing Tor steel reinforcement of 10 mm,12 mm &amp; 16 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</si>
  <si>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10
5.3.17.1</t>
  </si>
  <si>
    <t>Sand Local with lead-14 km</t>
  </si>
  <si>
    <t>Add 1% Labour Cess</t>
  </si>
  <si>
    <t>Grand Total</t>
  </si>
  <si>
    <t>Say</t>
  </si>
  <si>
    <t xml:space="preserve">                                                                                                                                                                  Excutive Engineer 
                                                                                                                                                                 Ranchi Municipal Corporation, Ranchi</t>
  </si>
  <si>
    <t>Name of Work :- Construction of R.C.C. drain from house of Rajkishor agarwal to Circular road at Sardapuri   Under Ward No-11</t>
  </si>
  <si>
    <t xml:space="preserve">8
5.5.5 </t>
  </si>
  <si>
    <t xml:space="preserve">                                                                           Excutive Engineer 
                                                                         Ranchi Municipal Corporation, Ranchi</t>
  </si>
  <si>
    <t>Name of Work :- Construction of R.C.C. drain with cover slab and  improvement of road from house of Bhadina to House of Bebi and from house of Afroj akhtar to Shahjadi Apartment at kalal toli under Ward No-15</t>
  </si>
  <si>
    <t>Sand Local with lead-13 km</t>
  </si>
  <si>
    <t xml:space="preserve">                                                                                                                                                                  Excutive Engineer 
                                                                                                                                                              Ranchi Municipal Corporation, Ranchi</t>
  </si>
  <si>
    <t>Name of Work :- Construction of Shed in tangra toli argora front of bir budh baghat building under ward no.- 35 of R.M.C, Ranchi.</t>
  </si>
  <si>
    <t xml:space="preserve">EARTH WORK IN  EXCAVATION IN FOUNDATION Trenches in ordinary soil (vide classification of soil item -A) and disposal of excavated earth as obtained to a distance upto 50 M including all lift, leveling ramming the foundation trenches, removing roots of tree shrubs all complete as per approved design, building specification and direction of E/I
5.1.1 J.S.R.           </t>
  </si>
  <si>
    <t>cum</t>
  </si>
  <si>
    <t>Providing coarse clean local SAND IN FILLING in foundation trenches or in plinth including ramming and watering in layer not exceeding 150 mm thick with all leads and 1.5 M lifts including cost of all materials, labours, royalty and taxes all complete as per building specification and direction of Engineer Incharge (Mode of measurement compacted volume) 
5.1.10 JSR</t>
  </si>
  <si>
    <t>Providing designation 75-B, BRICK FLAT SOLING joints filled with local sand including cost of watering,taxes and royalty all complete as per building specification and direction of Engineer Incharge. 
5.6.3 JSR</t>
  </si>
  <si>
    <t>Cum</t>
  </si>
  <si>
    <t>Providing and laying in position cement concrete of specified grade excluding the cost of centering and shuttering - All work upto pinth level :
 1:4:8(1 cement : 4 coarse sand (Zone III) : 8 graded stone aggregate 40 mm nominal size)
5.3.1.6 JSR</t>
  </si>
  <si>
    <t>Sqm</t>
  </si>
  <si>
    <t>Centering and shuttering including strutting, propping, etc. and removal of form for Foundations, footings, bases of columns, etc. mass concrete
5.3.17 JSR</t>
  </si>
  <si>
    <t>Providing and laying in position cement concrete of specified grade excluding the cost of centering and shuttering - All work upto pinth level :
 1:2:4(1 cement : 2 coarse sand (Zone III) : 4 graded stone aggregate 20 mm nominal size)
5.3.1.2 JSR</t>
  </si>
  <si>
    <t>EARTH  FILLING IN FOUNDATION TRENCHES AND PLINTH in layers not exceeding 150 mm thick well watered, rammed, fully compacted and fine dressed with earth obtained from excavation foundation trenches within a lead of 50 M and lift of 1.5 M all complete as per building specification and direction of E/I. (mode of measurement compacted volume)            
5.1.7 JSR</t>
  </si>
  <si>
    <t>FILLING IN FOUNDATION TRENCHES AND PLINTH in layers not exceeding 150 mm thick well watered, rammed, fully compacted and fine dressed with earth obtained from excavation foundation trenches within a lead of 50 M and lift of 1.5 M all complete as per building specification and direction of E/I. (mode of measurement compacted volume)            
5.1.8 JSR</t>
  </si>
  <si>
    <t>Steel work welded in built up sections/ framed work, including cutting, hoisting, fixing in position and applying a priming coat of approved steel primer using structural steel etc. as required
In gratings, frames, guard bar, ladder, railings, brackets,
gates and similar works 
WT=4.80 MM TH @ 15.2 Kg/M
10.25.2 DSR</t>
  </si>
  <si>
    <t>Structural steel work riveted, bolted or welded in built up sections, trusses and framed work, including cutting, hoisting, fixing in position and applying a priming coat of approved steel primer all complete. 
 @ 25 Kg per/sqm
10.2 DSR</t>
  </si>
  <si>
    <t>Providing and fixing precoated galvanised steel sheet roofing
accessories 0.50 mm (+0.05 %) total coated thickness, Zinc coating 120 grams per sqm as per IS: 277, in 240 mpa steel grade, 5-7 microns epoxy primer on both side of the sheet and polyester top coat 15-18 microns using self drilling/ self tapping screws complete :
Ridges plain (500 - 600mm)
12.51.1 DSR</t>
  </si>
  <si>
    <t>mt</t>
  </si>
  <si>
    <t xml:space="preserve">Providing and fixing precoated galvanised iron profile sheets (size, shape and pitch of corrugation as approved by Engineer-in-charge) 0.50 mm (+ 0.05 %) total coated thickness with zinc coating 120 grams per sqm as per IS: 277, in 240 mpa steel grade, 5-7 microns epoxy primer on both side of the sheet and polyester top coat 15-18 microns. Sheet should have protective guard film of 25 microns minimum to avoid scratches during transportation and should be supplied in single length upto 12 metre or as desired by Engineerin-charge. The sheet shall be fixed using self drilling /self tapping screws of size (5.5x 55 mm) with EPDM seal, complete upto any pitch in horizontal/ vertical or curved surfaces, excluding the cost of purlins, rafters and trusses and including cutting to size and shape wherever required.
12.50 DSR
</t>
  </si>
  <si>
    <t>Providing primer one coat of red lead paint of approved make over new steel surface including preparing the surface after cleaning, removing dust, dirt, scales smokes and grease and cleaning the surface thoroughly  including the cost of  scaffolding and taxes all complete as per building specification and direction of E/I.
5.8.41 JSR</t>
  </si>
  <si>
    <t>sqm</t>
  </si>
  <si>
    <t>Providing 2 coats of SYNTHETIC ENAMEL PAINT of approved shade and make over STEEL SURFACE grills&amp; railings including cleaning the surface thoroughly scaffolding and taxes all complete as per building specification and direction of E/I. 
5.8.45 JSR</t>
  </si>
  <si>
    <t xml:space="preserve">Providing 25 mm thick 2nd class patent stone flooring (1:3:5) with 12 mm to 6 mm. size graded stone chips finishe with flooring coat of neat cement in panels including cost of curing, finishing the surface smooth by rubbing by carborandum stone, taxes and royalty with all complete as per building specification and direction of E/I
5.6.8 JSR                      </t>
  </si>
  <si>
    <t>Carriage of materials from different surface or department stores to work site including loading, transporting, unloading and stacking the materials at work site etc. all complete job. as per direction of E/I.</t>
  </si>
  <si>
    <t>Sand 49Km</t>
  </si>
  <si>
    <t>Chips 22Km</t>
  </si>
  <si>
    <t>Bricks 7Km</t>
  </si>
  <si>
    <t>Thou</t>
  </si>
  <si>
    <t>Name of Work :- CONSTRUCTION OF RCC DRAIN AT GAURISHANKAR NAGAR FROM SHIV HOUSE TO NEAR POOL VIA DR BB ROY HOUSE UNDER WARD NO-43</t>
  </si>
</sst>
</file>

<file path=xl/styles.xml><?xml version="1.0" encoding="utf-8"?>
<styleSheet xmlns="http://schemas.openxmlformats.org/spreadsheetml/2006/main">
  <numFmts count="1">
    <numFmt numFmtId="164" formatCode="0.000"/>
  </numFmts>
  <fonts count="22">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1"/>
      <color theme="1"/>
      <name val="Century"/>
      <family val="1"/>
    </font>
    <font>
      <sz val="10"/>
      <name val="Arial"/>
      <family val="2"/>
    </font>
    <font>
      <b/>
      <sz val="9"/>
      <color theme="1"/>
      <name val="Century"/>
      <family val="1"/>
    </font>
    <font>
      <b/>
      <sz val="12"/>
      <color theme="1"/>
      <name val="Calibri"/>
      <family val="2"/>
      <scheme val="minor"/>
    </font>
    <font>
      <b/>
      <sz val="12"/>
      <name val="Arial Narrow"/>
      <family val="2"/>
    </font>
    <font>
      <b/>
      <u/>
      <sz val="12"/>
      <name val="Arial Narrow"/>
      <family val="2"/>
    </font>
    <font>
      <b/>
      <vertAlign val="superscript"/>
      <sz val="12"/>
      <name val="Arial Narrow"/>
      <family val="2"/>
    </font>
    <font>
      <b/>
      <sz val="10"/>
      <name val="Arial Narrow"/>
      <family val="2"/>
    </font>
    <font>
      <b/>
      <sz val="11"/>
      <name val="Times New Roman"/>
      <family val="1"/>
    </font>
    <font>
      <sz val="11"/>
      <name val="Times New Roman"/>
      <family val="1"/>
    </font>
    <font>
      <b/>
      <sz val="9"/>
      <color theme="1"/>
      <name val="Times New Roman"/>
      <family val="1"/>
    </font>
    <font>
      <sz val="9"/>
      <color theme="1"/>
      <name val="Times New Roman"/>
      <family val="1"/>
    </font>
    <font>
      <b/>
      <sz val="10"/>
      <name val="Times New Roman"/>
      <family val="1"/>
    </font>
    <font>
      <sz val="10"/>
      <name val="Times New Roman"/>
      <family val="1"/>
    </font>
    <font>
      <vertAlign val="superscript"/>
      <sz val="10"/>
      <name val="Times New Roman"/>
      <family val="1"/>
    </font>
    <font>
      <b/>
      <sz val="11"/>
      <color theme="1"/>
      <name val="Times New Roman"/>
      <family val="1"/>
    </font>
    <font>
      <b/>
      <sz val="11"/>
      <name val="Calibri"/>
      <family val="2"/>
      <scheme val="minor"/>
    </font>
    <font>
      <b/>
      <sz val="10"/>
      <name val="Arial"/>
      <family val="2"/>
    </font>
  </fonts>
  <fills count="4">
    <fill>
      <patternFill patternType="none"/>
    </fill>
    <fill>
      <patternFill patternType="gray125"/>
    </fill>
    <fill>
      <patternFill patternType="solid">
        <fgColor rgb="FFA6A6A6"/>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s>
  <cellStyleXfs count="6">
    <xf numFmtId="0" fontId="0" fillId="0" borderId="0"/>
    <xf numFmtId="0" fontId="5" fillId="0" borderId="0"/>
    <xf numFmtId="0" fontId="1" fillId="0" borderId="0"/>
    <xf numFmtId="0" fontId="1" fillId="0" borderId="0"/>
    <xf numFmtId="0" fontId="5" fillId="0" borderId="0"/>
    <xf numFmtId="0" fontId="5" fillId="0" borderId="0"/>
  </cellStyleXfs>
  <cellXfs count="61">
    <xf numFmtId="0" fontId="0" fillId="0" borderId="0" xfId="0"/>
    <xf numFmtId="0" fontId="2" fillId="0" borderId="0" xfId="0" applyFont="1" applyAlignment="1">
      <alignment horizontal="center" vertical="center"/>
    </xf>
    <xf numFmtId="0" fontId="4" fillId="0" borderId="1" xfId="0" applyFont="1" applyBorder="1" applyAlignment="1">
      <alignment horizontal="center" vertical="center" wrapText="1"/>
    </xf>
    <xf numFmtId="2" fontId="2"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 fontId="2" fillId="0" borderId="1" xfId="0" applyNumberFormat="1" applyFont="1" applyBorder="1" applyAlignment="1">
      <alignment horizontal="center" vertical="center" wrapText="1"/>
    </xf>
    <xf numFmtId="1" fontId="2" fillId="0" borderId="0" xfId="0" applyNumberFormat="1" applyFont="1" applyAlignment="1">
      <alignment horizontal="center" vertical="center"/>
    </xf>
    <xf numFmtId="0" fontId="2" fillId="0" borderId="0" xfId="0" applyFont="1" applyAlignment="1">
      <alignment horizontal="center" vertical="center" wrapText="1"/>
    </xf>
    <xf numFmtId="1" fontId="2" fillId="0" borderId="0" xfId="0" applyNumberFormat="1" applyFont="1" applyAlignment="1">
      <alignment horizontal="center" vertical="center" wrapText="1"/>
    </xf>
    <xf numFmtId="2" fontId="2" fillId="0" borderId="0" xfId="0" applyNumberFormat="1" applyFont="1" applyAlignment="1">
      <alignment horizontal="center" vertical="center"/>
    </xf>
    <xf numFmtId="164"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xf>
    <xf numFmtId="1" fontId="2" fillId="0" borderId="5" xfId="0" applyNumberFormat="1" applyFont="1" applyBorder="1" applyAlignment="1">
      <alignment horizontal="center" vertical="center" wrapText="1"/>
    </xf>
    <xf numFmtId="0" fontId="6" fillId="0" borderId="1" xfId="0" applyFont="1" applyBorder="1" applyAlignment="1">
      <alignment horizontal="center" vertical="center"/>
    </xf>
    <xf numFmtId="0" fontId="2" fillId="0" borderId="1" xfId="0" applyFont="1" applyBorder="1" applyAlignment="1">
      <alignment horizontal="center" vertical="center" wrapText="1"/>
    </xf>
    <xf numFmtId="2" fontId="7" fillId="0" borderId="1" xfId="0" applyNumberFormat="1" applyFont="1" applyBorder="1" applyAlignment="1">
      <alignment horizontal="center" vertical="center"/>
    </xf>
    <xf numFmtId="2" fontId="8" fillId="0" borderId="1" xfId="0" applyNumberFormat="1" applyFont="1" applyBorder="1" applyAlignment="1">
      <alignment horizontal="center" vertical="center" wrapText="1"/>
    </xf>
    <xf numFmtId="2" fontId="7" fillId="0" borderId="1" xfId="0" applyNumberFormat="1" applyFont="1" applyBorder="1" applyAlignment="1">
      <alignment horizontal="center" vertical="center" wrapText="1"/>
    </xf>
    <xf numFmtId="2" fontId="2" fillId="0" borderId="5" xfId="0"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0" fontId="0" fillId="0" borderId="0" xfId="0" applyAlignment="1">
      <alignment horizontal="center" vertical="center"/>
    </xf>
    <xf numFmtId="0" fontId="15" fillId="2" borderId="1" xfId="0" applyFont="1" applyFill="1" applyBorder="1" applyAlignment="1">
      <alignment horizontal="center" vertical="center" wrapText="1"/>
    </xf>
    <xf numFmtId="0" fontId="0" fillId="0" borderId="1" xfId="0" applyBorder="1" applyAlignment="1">
      <alignment horizontal="center" vertical="center"/>
    </xf>
    <xf numFmtId="2" fontId="2" fillId="0" borderId="5" xfId="0" applyNumberFormat="1" applyFont="1" applyBorder="1" applyAlignment="1">
      <alignment horizontal="center" vertical="center"/>
    </xf>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xf>
    <xf numFmtId="0" fontId="2" fillId="0" borderId="2" xfId="0" applyFont="1" applyBorder="1" applyAlignment="1">
      <alignment horizontal="right" vertical="center" wrapText="1"/>
    </xf>
    <xf numFmtId="0" fontId="20" fillId="0" borderId="0" xfId="0" applyFont="1" applyBorder="1" applyAlignment="1">
      <alignment vertical="center" wrapText="1"/>
    </xf>
    <xf numFmtId="0" fontId="21" fillId="3" borderId="6"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2" fontId="2"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2" fontId="2" fillId="0" borderId="2" xfId="0" applyNumberFormat="1" applyFont="1" applyBorder="1" applyAlignment="1">
      <alignment horizontal="left" vertical="center" wrapText="1"/>
    </xf>
    <xf numFmtId="2" fontId="2" fillId="0" borderId="3" xfId="0" applyNumberFormat="1" applyFont="1" applyBorder="1" applyAlignment="1">
      <alignment horizontal="left" vertical="center" wrapText="1"/>
    </xf>
    <xf numFmtId="2" fontId="2" fillId="0" borderId="4" xfId="0" applyNumberFormat="1" applyFont="1" applyBorder="1" applyAlignment="1">
      <alignment horizontal="left" vertical="center" wrapText="1"/>
    </xf>
    <xf numFmtId="0" fontId="2" fillId="0" borderId="2" xfId="0" applyFont="1" applyBorder="1" applyAlignment="1">
      <alignment horizontal="right" vertical="center" wrapText="1"/>
    </xf>
    <xf numFmtId="0" fontId="2" fillId="0" borderId="3" xfId="0" applyFont="1" applyBorder="1" applyAlignment="1">
      <alignment horizontal="right" vertical="center" wrapText="1"/>
    </xf>
    <xf numFmtId="0" fontId="2" fillId="0" borderId="4" xfId="0" applyFont="1" applyBorder="1" applyAlignment="1">
      <alignment horizontal="right" vertical="center" wrapText="1"/>
    </xf>
    <xf numFmtId="0" fontId="20" fillId="0" borderId="0" xfId="0" applyFont="1" applyBorder="1" applyAlignment="1">
      <alignment horizontal="center" vertical="center" wrapText="1"/>
    </xf>
    <xf numFmtId="2" fontId="2" fillId="0" borderId="2" xfId="0" applyNumberFormat="1" applyFont="1" applyBorder="1" applyAlignment="1">
      <alignment horizontal="center" vertical="center" wrapText="1"/>
    </xf>
    <xf numFmtId="2" fontId="2" fillId="0" borderId="3" xfId="0" applyNumberFormat="1" applyFont="1" applyBorder="1" applyAlignment="1">
      <alignment horizontal="center" vertical="center" wrapText="1"/>
    </xf>
    <xf numFmtId="2" fontId="2" fillId="0" borderId="4" xfId="0" applyNumberFormat="1" applyFont="1" applyBorder="1" applyAlignment="1">
      <alignment horizontal="center" vertical="center" wrapText="1"/>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2" fillId="0" borderId="4" xfId="0" applyFont="1" applyBorder="1" applyAlignment="1">
      <alignment horizontal="right" vertical="center"/>
    </xf>
    <xf numFmtId="2"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19" fillId="0" borderId="4" xfId="0" applyFont="1" applyBorder="1" applyAlignment="1">
      <alignment horizontal="left" vertical="center" wrapText="1"/>
    </xf>
    <xf numFmtId="0" fontId="2" fillId="0" borderId="1" xfId="0" applyFont="1" applyBorder="1" applyAlignment="1">
      <alignment horizontal="right"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cellXfs>
  <cellStyles count="6">
    <cellStyle name="Normal" xfId="0" builtinId="0"/>
    <cellStyle name="Normal 13" xfId="1"/>
    <cellStyle name="Normal 16 2" xfId="2"/>
    <cellStyle name="Normal 2" xfId="3"/>
    <cellStyle name="Normal 2 2" xfId="4"/>
    <cellStyle name="Normal 5 2" xf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GAURISHANKAR%20NAGAR%20RCC%20DRAIN%20%20REVISED%204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STIMATE"/>
      <sheetName val="MATERIAL STATEMENT"/>
      <sheetName val="BOQ"/>
    </sheetNames>
    <sheetDataSet>
      <sheetData sheetId="0">
        <row r="8">
          <cell r="H8" t="str">
            <v>m3</v>
          </cell>
          <cell r="I8">
            <v>878.79</v>
          </cell>
        </row>
        <row r="14">
          <cell r="G14">
            <v>56.32</v>
          </cell>
          <cell r="I14">
            <v>153.84</v>
          </cell>
        </row>
        <row r="18">
          <cell r="G18">
            <v>5.7703200226564713</v>
          </cell>
          <cell r="I18">
            <v>415.58</v>
          </cell>
        </row>
        <row r="22">
          <cell r="G22">
            <v>9.6999999999999993</v>
          </cell>
          <cell r="I22">
            <v>1438.96</v>
          </cell>
        </row>
        <row r="27">
          <cell r="G27">
            <v>21.470000000000002</v>
          </cell>
          <cell r="I27">
            <v>5891.97</v>
          </cell>
        </row>
        <row r="31">
          <cell r="G31">
            <v>11.549999999999999</v>
          </cell>
          <cell r="I31">
            <v>6092.63</v>
          </cell>
        </row>
        <row r="37">
          <cell r="G37">
            <v>0.87419999999999987</v>
          </cell>
        </row>
        <row r="38">
          <cell r="G38">
            <v>2.0397999999999996</v>
          </cell>
        </row>
        <row r="45">
          <cell r="G45">
            <v>257.52788104089223</v>
          </cell>
          <cell r="H45" t="str">
            <v>M2</v>
          </cell>
          <cell r="I45">
            <v>184.61</v>
          </cell>
        </row>
      </sheetData>
      <sheetData sheetId="1">
        <row r="10">
          <cell r="E10">
            <v>5.7703200226564713</v>
          </cell>
          <cell r="F10">
            <v>14.21</v>
          </cell>
          <cell r="G10">
            <v>28.397199999999998</v>
          </cell>
          <cell r="H10">
            <v>9.6999999999999993</v>
          </cell>
          <cell r="I10">
            <v>56.32</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F31"/>
  <sheetViews>
    <sheetView topLeftCell="A10" workbookViewId="0">
      <selection activeCell="A3" sqref="A3:F3"/>
    </sheetView>
  </sheetViews>
  <sheetFormatPr defaultRowHeight="15"/>
  <cols>
    <col min="1" max="1" width="9.140625" style="8"/>
    <col min="2" max="2" width="45.28515625" style="9" customWidth="1"/>
    <col min="3" max="3" width="9.28515625" style="1" customWidth="1"/>
    <col min="4" max="4" width="9.140625" style="10"/>
    <col min="5" max="5" width="9.7109375" style="1" bestFit="1" customWidth="1"/>
    <col min="6" max="6" width="16.42578125" style="11" customWidth="1"/>
    <col min="7" max="16384" width="9.140625" style="1"/>
  </cols>
  <sheetData>
    <row r="1" spans="1:6" ht="18.75">
      <c r="A1" s="34" t="s">
        <v>0</v>
      </c>
      <c r="B1" s="34"/>
      <c r="C1" s="34"/>
      <c r="D1" s="34"/>
      <c r="E1" s="34"/>
      <c r="F1" s="34"/>
    </row>
    <row r="2" spans="1:6" ht="18.75">
      <c r="A2" s="34" t="s">
        <v>1</v>
      </c>
      <c r="B2" s="34"/>
      <c r="C2" s="34"/>
      <c r="D2" s="34"/>
      <c r="E2" s="34"/>
      <c r="F2" s="34"/>
    </row>
    <row r="3" spans="1:6" ht="48" customHeight="1">
      <c r="A3" s="35" t="s">
        <v>2</v>
      </c>
      <c r="B3" s="35"/>
      <c r="C3" s="35"/>
      <c r="D3" s="35"/>
      <c r="E3" s="35"/>
      <c r="F3" s="35"/>
    </row>
    <row r="4" spans="1:6">
      <c r="A4" s="2" t="s">
        <v>3</v>
      </c>
      <c r="B4" s="2" t="s">
        <v>4</v>
      </c>
      <c r="C4" s="2" t="s">
        <v>5</v>
      </c>
      <c r="D4" s="2" t="s">
        <v>6</v>
      </c>
      <c r="E4" s="2" t="s">
        <v>7</v>
      </c>
      <c r="F4" s="2" t="s">
        <v>8</v>
      </c>
    </row>
    <row r="5" spans="1:6" ht="45">
      <c r="A5" s="3" t="s">
        <v>9</v>
      </c>
      <c r="B5" s="3" t="s">
        <v>10</v>
      </c>
      <c r="C5" s="3">
        <v>5</v>
      </c>
      <c r="D5" s="3" t="s">
        <v>11</v>
      </c>
      <c r="E5" s="3">
        <v>330.4</v>
      </c>
      <c r="F5" s="3">
        <f>C5*E5</f>
        <v>1652</v>
      </c>
    </row>
    <row r="6" spans="1:6" ht="22.5" customHeight="1">
      <c r="A6" s="36" t="s">
        <v>12</v>
      </c>
      <c r="B6" s="37"/>
      <c r="C6" s="37"/>
      <c r="D6" s="37"/>
      <c r="E6" s="37"/>
      <c r="F6" s="38"/>
    </row>
    <row r="7" spans="1:6" ht="30">
      <c r="A7" s="3" t="s">
        <v>13</v>
      </c>
      <c r="B7" s="3" t="s">
        <v>14</v>
      </c>
      <c r="C7" s="3">
        <v>25.55</v>
      </c>
      <c r="D7" s="3" t="s">
        <v>15</v>
      </c>
      <c r="E7" s="3">
        <v>153.82</v>
      </c>
      <c r="F7" s="3">
        <f>C7*E7</f>
        <v>3930.1010000000001</v>
      </c>
    </row>
    <row r="8" spans="1:6" ht="30">
      <c r="A8" s="3" t="s">
        <v>16</v>
      </c>
      <c r="B8" s="3" t="s">
        <v>17</v>
      </c>
      <c r="C8" s="3">
        <v>4.3</v>
      </c>
      <c r="D8" s="3" t="s">
        <v>15</v>
      </c>
      <c r="E8" s="3">
        <v>415.58</v>
      </c>
      <c r="F8" s="3">
        <f t="shared" ref="F8:F26" si="0">C8*E8</f>
        <v>1786.9939999999999</v>
      </c>
    </row>
    <row r="9" spans="1:6" ht="30">
      <c r="A9" s="3" t="s">
        <v>18</v>
      </c>
      <c r="B9" s="3" t="s">
        <v>19</v>
      </c>
      <c r="C9" s="3">
        <v>36.4</v>
      </c>
      <c r="D9" s="3" t="s">
        <v>20</v>
      </c>
      <c r="E9" s="3">
        <v>322.35000000000002</v>
      </c>
      <c r="F9" s="3">
        <f t="shared" si="0"/>
        <v>11733.54</v>
      </c>
    </row>
    <row r="10" spans="1:6" ht="30">
      <c r="A10" s="3" t="s">
        <v>21</v>
      </c>
      <c r="B10" s="3" t="s">
        <v>22</v>
      </c>
      <c r="C10" s="3">
        <v>3.06</v>
      </c>
      <c r="D10" s="3" t="s">
        <v>15</v>
      </c>
      <c r="E10" s="3">
        <v>5891.97</v>
      </c>
      <c r="F10" s="3">
        <f t="shared" si="0"/>
        <v>18029.428200000002</v>
      </c>
    </row>
    <row r="11" spans="1:6" ht="30">
      <c r="A11" s="3" t="s">
        <v>23</v>
      </c>
      <c r="B11" s="3" t="s">
        <v>24</v>
      </c>
      <c r="C11" s="3">
        <v>4.1399999999999997</v>
      </c>
      <c r="D11" s="3" t="s">
        <v>15</v>
      </c>
      <c r="E11" s="3">
        <v>5891.97</v>
      </c>
      <c r="F11" s="3">
        <f t="shared" si="0"/>
        <v>24392.755799999999</v>
      </c>
    </row>
    <row r="12" spans="1:6" ht="30">
      <c r="A12" s="3" t="s">
        <v>25</v>
      </c>
      <c r="B12" s="3" t="s">
        <v>26</v>
      </c>
      <c r="C12" s="3">
        <v>8.82</v>
      </c>
      <c r="D12" s="3" t="s">
        <v>15</v>
      </c>
      <c r="E12" s="3">
        <v>4975.78</v>
      </c>
      <c r="F12" s="3">
        <f t="shared" si="0"/>
        <v>43886.3796</v>
      </c>
    </row>
    <row r="13" spans="1:6" ht="30">
      <c r="A13" s="3" t="s">
        <v>27</v>
      </c>
      <c r="B13" s="3" t="s">
        <v>28</v>
      </c>
      <c r="C13" s="3">
        <v>4.6100000000000003</v>
      </c>
      <c r="D13" s="3" t="s">
        <v>15</v>
      </c>
      <c r="E13" s="3">
        <v>5891.97</v>
      </c>
      <c r="F13" s="3">
        <f t="shared" si="0"/>
        <v>27161.981700000004</v>
      </c>
    </row>
    <row r="14" spans="1:6" ht="30">
      <c r="A14" s="3" t="s">
        <v>29</v>
      </c>
      <c r="B14" s="3" t="s">
        <v>30</v>
      </c>
      <c r="C14" s="3">
        <v>1.64</v>
      </c>
      <c r="D14" s="3" t="s">
        <v>15</v>
      </c>
      <c r="E14" s="3">
        <v>6092.63</v>
      </c>
      <c r="F14" s="3">
        <f t="shared" si="0"/>
        <v>9991.9131999999991</v>
      </c>
    </row>
    <row r="15" spans="1:6" ht="75">
      <c r="A15" s="3" t="s">
        <v>31</v>
      </c>
      <c r="B15" s="3" t="s">
        <v>32</v>
      </c>
      <c r="C15" s="3">
        <v>0.57299999999999995</v>
      </c>
      <c r="D15" s="3" t="s">
        <v>33</v>
      </c>
      <c r="E15" s="3">
        <v>77259.94</v>
      </c>
      <c r="F15" s="3">
        <f t="shared" si="0"/>
        <v>44269.945619999999</v>
      </c>
    </row>
    <row r="16" spans="1:6">
      <c r="A16" s="3" t="s">
        <v>34</v>
      </c>
      <c r="B16" s="3" t="s">
        <v>35</v>
      </c>
      <c r="C16" s="3">
        <v>212.41</v>
      </c>
      <c r="D16" s="3" t="s">
        <v>20</v>
      </c>
      <c r="E16" s="3">
        <v>153.24</v>
      </c>
      <c r="F16" s="3">
        <f t="shared" si="0"/>
        <v>32549.708400000003</v>
      </c>
    </row>
    <row r="17" spans="1:6" ht="30">
      <c r="A17" s="3" t="s">
        <v>36</v>
      </c>
      <c r="B17" s="3" t="s">
        <v>37</v>
      </c>
      <c r="C17" s="3">
        <v>212.41</v>
      </c>
      <c r="D17" s="3" t="s">
        <v>20</v>
      </c>
      <c r="E17" s="3">
        <v>102.42</v>
      </c>
      <c r="F17" s="3">
        <f t="shared" si="0"/>
        <v>21755.032200000001</v>
      </c>
    </row>
    <row r="18" spans="1:6" ht="45">
      <c r="A18" s="3" t="s">
        <v>38</v>
      </c>
      <c r="B18" s="3" t="s">
        <v>39</v>
      </c>
      <c r="C18" s="3">
        <v>2024.83</v>
      </c>
      <c r="D18" s="3" t="s">
        <v>40</v>
      </c>
      <c r="E18" s="3">
        <v>73.459999999999994</v>
      </c>
      <c r="F18" s="3">
        <f t="shared" si="0"/>
        <v>148744.01179999998</v>
      </c>
    </row>
    <row r="19" spans="1:6" ht="30">
      <c r="A19" s="3" t="s">
        <v>41</v>
      </c>
      <c r="B19" s="3" t="s">
        <v>42</v>
      </c>
      <c r="C19" s="3">
        <v>504</v>
      </c>
      <c r="D19" s="3" t="s">
        <v>40</v>
      </c>
      <c r="E19" s="3">
        <v>73.459999999999994</v>
      </c>
      <c r="F19" s="3">
        <f t="shared" si="0"/>
        <v>37023.839999999997</v>
      </c>
    </row>
    <row r="20" spans="1:6" ht="30">
      <c r="A20" s="3" t="s">
        <v>43</v>
      </c>
      <c r="B20" s="3" t="s">
        <v>44</v>
      </c>
      <c r="C20" s="3">
        <v>211.55</v>
      </c>
      <c r="D20" s="3" t="s">
        <v>45</v>
      </c>
      <c r="E20" s="3">
        <v>61.9</v>
      </c>
      <c r="F20" s="3">
        <f t="shared" si="0"/>
        <v>13094.945</v>
      </c>
    </row>
    <row r="21" spans="1:6">
      <c r="A21" s="3">
        <v>15</v>
      </c>
      <c r="B21" s="3" t="s">
        <v>46</v>
      </c>
      <c r="C21" s="3"/>
      <c r="D21" s="3"/>
      <c r="E21" s="3"/>
      <c r="F21" s="3"/>
    </row>
    <row r="22" spans="1:6">
      <c r="A22" s="3" t="s">
        <v>47</v>
      </c>
      <c r="B22" s="3" t="s">
        <v>48</v>
      </c>
      <c r="C22" s="3">
        <v>11.94</v>
      </c>
      <c r="D22" s="3" t="s">
        <v>15</v>
      </c>
      <c r="E22" s="3">
        <v>786.44</v>
      </c>
      <c r="F22" s="3">
        <f t="shared" si="0"/>
        <v>9390.0936000000002</v>
      </c>
    </row>
    <row r="23" spans="1:6">
      <c r="A23" s="3" t="s">
        <v>49</v>
      </c>
      <c r="B23" s="3" t="s">
        <v>50</v>
      </c>
      <c r="C23" s="3">
        <v>4.8499999999999996</v>
      </c>
      <c r="D23" s="3" t="s">
        <v>15</v>
      </c>
      <c r="E23" s="3">
        <v>319.88</v>
      </c>
      <c r="F23" s="3">
        <f t="shared" si="0"/>
        <v>1551.4179999999999</v>
      </c>
    </row>
    <row r="24" spans="1:6">
      <c r="A24" s="3" t="s">
        <v>51</v>
      </c>
      <c r="B24" s="3" t="s">
        <v>52</v>
      </c>
      <c r="C24" s="3">
        <v>11.57</v>
      </c>
      <c r="D24" s="3" t="s">
        <v>15</v>
      </c>
      <c r="E24" s="3">
        <v>436.52</v>
      </c>
      <c r="F24" s="3">
        <f t="shared" si="0"/>
        <v>5050.5364</v>
      </c>
    </row>
    <row r="25" spans="1:6">
      <c r="A25" s="3" t="s">
        <v>53</v>
      </c>
      <c r="B25" s="3" t="s">
        <v>54</v>
      </c>
      <c r="C25" s="3">
        <v>25.55</v>
      </c>
      <c r="D25" s="3" t="s">
        <v>15</v>
      </c>
      <c r="E25" s="3">
        <v>177.1</v>
      </c>
      <c r="F25" s="3">
        <f t="shared" si="0"/>
        <v>4524.9049999999997</v>
      </c>
    </row>
    <row r="26" spans="1:6">
      <c r="A26" s="3" t="s">
        <v>55</v>
      </c>
      <c r="B26" s="3" t="s">
        <v>56</v>
      </c>
      <c r="C26" s="3">
        <v>4.76</v>
      </c>
      <c r="D26" s="3" t="s">
        <v>57</v>
      </c>
      <c r="E26" s="3">
        <v>636.6</v>
      </c>
      <c r="F26" s="3">
        <f t="shared" si="0"/>
        <v>3030.2159999999999</v>
      </c>
    </row>
    <row r="27" spans="1:6">
      <c r="A27" s="3"/>
      <c r="B27" s="3"/>
      <c r="C27" s="3"/>
      <c r="D27" s="3"/>
      <c r="E27" s="3" t="s">
        <v>58</v>
      </c>
      <c r="F27" s="3">
        <f>SUM(F5:F26)</f>
        <v>463549.74552000011</v>
      </c>
    </row>
    <row r="28" spans="1:6" ht="30">
      <c r="A28" s="4"/>
      <c r="B28" s="5"/>
      <c r="C28" s="6"/>
      <c r="D28" s="7"/>
      <c r="E28" s="3" t="s">
        <v>59</v>
      </c>
      <c r="F28" s="3">
        <f>F27*12/100</f>
        <v>55625.969462400011</v>
      </c>
    </row>
    <row r="29" spans="1:6">
      <c r="A29" s="4"/>
      <c r="B29" s="5"/>
      <c r="C29" s="6"/>
      <c r="D29" s="7"/>
      <c r="E29" s="3"/>
      <c r="F29" s="3">
        <f>F28+F27</f>
        <v>519175.71498240012</v>
      </c>
    </row>
    <row r="30" spans="1:6" ht="30">
      <c r="A30" s="4"/>
      <c r="B30" s="5"/>
      <c r="C30" s="6"/>
      <c r="D30" s="7"/>
      <c r="E30" s="3" t="s">
        <v>60</v>
      </c>
      <c r="F30" s="3">
        <f>F29*1/100</f>
        <v>5191.7571498240013</v>
      </c>
    </row>
    <row r="31" spans="1:6">
      <c r="A31" s="4"/>
      <c r="B31" s="5"/>
      <c r="C31" s="6"/>
      <c r="D31" s="7"/>
      <c r="E31" s="3" t="s">
        <v>58</v>
      </c>
      <c r="F31" s="3">
        <f>F30+F29</f>
        <v>524367.47213222412</v>
      </c>
    </row>
  </sheetData>
  <mergeCells count="4">
    <mergeCell ref="A1:F1"/>
    <mergeCell ref="A2:F2"/>
    <mergeCell ref="A3:F3"/>
    <mergeCell ref="A6:F6"/>
  </mergeCells>
  <pageMargins left="0.51" right="0.70866141732283472" top="0.56999999999999995" bottom="0.74803149606299213" header="0.31496062992125984" footer="0.31496062992125984"/>
  <pageSetup paperSize="9" scale="90" orientation="portrait" r:id="rId1"/>
</worksheet>
</file>

<file path=xl/worksheets/sheet10.xml><?xml version="1.0" encoding="utf-8"?>
<worksheet xmlns="http://schemas.openxmlformats.org/spreadsheetml/2006/main" xmlns:r="http://schemas.openxmlformats.org/officeDocument/2006/relationships">
  <dimension ref="A1:F25"/>
  <sheetViews>
    <sheetView workbookViewId="0">
      <selection activeCell="A3" sqref="A3:F3"/>
    </sheetView>
  </sheetViews>
  <sheetFormatPr defaultRowHeight="15"/>
  <cols>
    <col min="1" max="1" width="11.42578125" style="8" customWidth="1"/>
    <col min="2" max="2" width="42.85546875" style="9" customWidth="1"/>
    <col min="3" max="3" width="10" style="1" customWidth="1"/>
    <col min="4" max="4" width="9.140625" style="10"/>
    <col min="5" max="5" width="9.140625" style="1"/>
    <col min="6" max="6" width="16.42578125" style="11" customWidth="1"/>
    <col min="7" max="16384" width="9.140625" style="1"/>
  </cols>
  <sheetData>
    <row r="1" spans="1:6" ht="18.75">
      <c r="A1" s="34" t="s">
        <v>0</v>
      </c>
      <c r="B1" s="34"/>
      <c r="C1" s="34"/>
      <c r="D1" s="34"/>
      <c r="E1" s="34"/>
      <c r="F1" s="34"/>
    </row>
    <row r="2" spans="1:6" ht="18.75">
      <c r="A2" s="34" t="s">
        <v>1</v>
      </c>
      <c r="B2" s="34"/>
      <c r="C2" s="34"/>
      <c r="D2" s="34"/>
      <c r="E2" s="34"/>
      <c r="F2" s="34"/>
    </row>
    <row r="3" spans="1:6" ht="60" customHeight="1">
      <c r="A3" s="35" t="s">
        <v>294</v>
      </c>
      <c r="B3" s="35"/>
      <c r="C3" s="35"/>
      <c r="D3" s="35"/>
      <c r="E3" s="35"/>
      <c r="F3" s="35"/>
    </row>
    <row r="4" spans="1:6">
      <c r="A4" s="2" t="s">
        <v>3</v>
      </c>
      <c r="B4" s="2" t="s">
        <v>4</v>
      </c>
      <c r="C4" s="2" t="s">
        <v>5</v>
      </c>
      <c r="D4" s="2" t="s">
        <v>6</v>
      </c>
      <c r="E4" s="2" t="s">
        <v>7</v>
      </c>
      <c r="F4" s="2" t="s">
        <v>8</v>
      </c>
    </row>
    <row r="5" spans="1:6" ht="120">
      <c r="A5" s="3" t="s">
        <v>270</v>
      </c>
      <c r="B5" s="3" t="s">
        <v>246</v>
      </c>
      <c r="C5" s="3">
        <v>8.16</v>
      </c>
      <c r="D5" s="3" t="s">
        <v>15</v>
      </c>
      <c r="E5" s="3">
        <v>120.53</v>
      </c>
      <c r="F5" s="3">
        <f>C5*E5</f>
        <v>983.52480000000003</v>
      </c>
    </row>
    <row r="6" spans="1:6" ht="120">
      <c r="A6" s="3" t="s">
        <v>123</v>
      </c>
      <c r="B6" s="3" t="s">
        <v>248</v>
      </c>
      <c r="C6" s="3">
        <v>0.68</v>
      </c>
      <c r="D6" s="3" t="s">
        <v>45</v>
      </c>
      <c r="E6" s="3">
        <v>223.35</v>
      </c>
      <c r="F6" s="3">
        <f t="shared" ref="F6:F20" si="0">C6*E6</f>
        <v>151.87800000000001</v>
      </c>
    </row>
    <row r="7" spans="1:6" ht="75">
      <c r="A7" s="3" t="s">
        <v>271</v>
      </c>
      <c r="B7" s="3" t="s">
        <v>272</v>
      </c>
      <c r="C7" s="3">
        <v>4.46</v>
      </c>
      <c r="D7" s="3" t="s">
        <v>45</v>
      </c>
      <c r="E7" s="3">
        <v>238.38</v>
      </c>
      <c r="F7" s="3">
        <f t="shared" si="0"/>
        <v>1063.1748</v>
      </c>
    </row>
    <row r="8" spans="1:6" ht="87">
      <c r="A8" s="3" t="s">
        <v>273</v>
      </c>
      <c r="B8" s="3" t="s">
        <v>274</v>
      </c>
      <c r="C8" s="3">
        <v>4.82</v>
      </c>
      <c r="D8" s="3" t="s">
        <v>15</v>
      </c>
      <c r="E8" s="3">
        <v>4031.9</v>
      </c>
      <c r="F8" s="3">
        <f t="shared" si="0"/>
        <v>19433.758000000002</v>
      </c>
    </row>
    <row r="9" spans="1:6" ht="87">
      <c r="A9" s="3" t="s">
        <v>275</v>
      </c>
      <c r="B9" s="3" t="s">
        <v>254</v>
      </c>
      <c r="C9" s="3">
        <v>0.68</v>
      </c>
      <c r="D9" s="3" t="s">
        <v>15</v>
      </c>
      <c r="E9" s="3">
        <v>5358.83</v>
      </c>
      <c r="F9" s="3">
        <f t="shared" si="0"/>
        <v>3644.0044000000003</v>
      </c>
    </row>
    <row r="10" spans="1:6" ht="90">
      <c r="A10" s="3" t="s">
        <v>276</v>
      </c>
      <c r="B10" s="3" t="s">
        <v>256</v>
      </c>
      <c r="C10" s="3">
        <v>3.9</v>
      </c>
      <c r="D10" s="3" t="s">
        <v>45</v>
      </c>
      <c r="E10" s="3">
        <v>202.64</v>
      </c>
      <c r="F10" s="3">
        <f t="shared" si="0"/>
        <v>790.29599999999994</v>
      </c>
    </row>
    <row r="11" spans="1:6" ht="90">
      <c r="A11" s="3" t="s">
        <v>277</v>
      </c>
      <c r="B11" s="3" t="s">
        <v>278</v>
      </c>
      <c r="C11" s="3">
        <v>22</v>
      </c>
      <c r="D11" s="3" t="s">
        <v>45</v>
      </c>
      <c r="E11" s="3">
        <v>245.79</v>
      </c>
      <c r="F11" s="3">
        <f t="shared" si="0"/>
        <v>5407.38</v>
      </c>
    </row>
    <row r="12" spans="1:6" ht="87">
      <c r="A12" s="3" t="s">
        <v>279</v>
      </c>
      <c r="B12" s="3" t="s">
        <v>280</v>
      </c>
      <c r="C12" s="3">
        <v>0.68</v>
      </c>
      <c r="D12" s="3" t="s">
        <v>15</v>
      </c>
      <c r="E12" s="3">
        <v>7523.28</v>
      </c>
      <c r="F12" s="3">
        <f t="shared" si="0"/>
        <v>5115.8303999999998</v>
      </c>
    </row>
    <row r="13" spans="1:6" ht="75">
      <c r="A13" s="3" t="s">
        <v>281</v>
      </c>
      <c r="B13" s="3" t="s">
        <v>261</v>
      </c>
      <c r="C13" s="3">
        <f>0.032+0.021</f>
        <v>5.3000000000000005E-2</v>
      </c>
      <c r="D13" s="3" t="s">
        <v>262</v>
      </c>
      <c r="E13" s="3">
        <v>65841.84</v>
      </c>
      <c r="F13" s="3">
        <f t="shared" si="0"/>
        <v>3489.6175200000002</v>
      </c>
    </row>
    <row r="14" spans="1:6" ht="120">
      <c r="A14" s="3" t="s">
        <v>282</v>
      </c>
      <c r="B14" s="3" t="s">
        <v>283</v>
      </c>
      <c r="C14" s="3">
        <v>7.0000000000000007E-2</v>
      </c>
      <c r="D14" s="3" t="s">
        <v>15</v>
      </c>
      <c r="E14" s="3">
        <v>8224.42</v>
      </c>
      <c r="F14" s="3">
        <f t="shared" si="0"/>
        <v>575.70940000000007</v>
      </c>
    </row>
    <row r="15" spans="1:6">
      <c r="A15" s="7">
        <v>11</v>
      </c>
      <c r="B15" s="3" t="s">
        <v>263</v>
      </c>
      <c r="C15" s="3"/>
      <c r="D15" s="3"/>
      <c r="E15" s="3"/>
      <c r="F15" s="3">
        <f t="shared" si="0"/>
        <v>0</v>
      </c>
    </row>
    <row r="16" spans="1:6" ht="16.5">
      <c r="A16" s="3" t="s">
        <v>47</v>
      </c>
      <c r="B16" s="3" t="s">
        <v>284</v>
      </c>
      <c r="C16" s="3">
        <v>2.46</v>
      </c>
      <c r="D16" s="3" t="s">
        <v>265</v>
      </c>
      <c r="E16" s="3">
        <v>880.61</v>
      </c>
      <c r="F16" s="3">
        <f t="shared" si="0"/>
        <v>2166.3006</v>
      </c>
    </row>
    <row r="17" spans="1:6" ht="16.5">
      <c r="A17" s="3" t="s">
        <v>285</v>
      </c>
      <c r="B17" s="3" t="s">
        <v>286</v>
      </c>
      <c r="C17" s="3">
        <v>0.68</v>
      </c>
      <c r="D17" s="3" t="s">
        <v>265</v>
      </c>
      <c r="E17" s="3">
        <v>450.47</v>
      </c>
      <c r="F17" s="3">
        <f t="shared" si="0"/>
        <v>306.31960000000004</v>
      </c>
    </row>
    <row r="18" spans="1:6" ht="16.5">
      <c r="A18" s="3" t="s">
        <v>287</v>
      </c>
      <c r="B18" s="3" t="s">
        <v>288</v>
      </c>
      <c r="C18" s="3">
        <v>2102</v>
      </c>
      <c r="D18" s="3" t="s">
        <v>265</v>
      </c>
      <c r="E18" s="3">
        <v>850.46</v>
      </c>
      <c r="F18" s="3">
        <v>1788</v>
      </c>
    </row>
    <row r="19" spans="1:6" ht="16.5">
      <c r="A19" s="3" t="s">
        <v>289</v>
      </c>
      <c r="B19" s="3" t="s">
        <v>290</v>
      </c>
      <c r="C19" s="3">
        <v>1.33</v>
      </c>
      <c r="D19" s="3" t="s">
        <v>265</v>
      </c>
      <c r="E19" s="3">
        <v>513.67999999999995</v>
      </c>
      <c r="F19" s="3">
        <f t="shared" si="0"/>
        <v>683.19439999999997</v>
      </c>
    </row>
    <row r="20" spans="1:6" ht="16.5">
      <c r="A20" s="3" t="s">
        <v>291</v>
      </c>
      <c r="B20" s="3" t="s">
        <v>292</v>
      </c>
      <c r="C20" s="3">
        <v>1.33</v>
      </c>
      <c r="D20" s="3" t="s">
        <v>293</v>
      </c>
      <c r="E20" s="3">
        <v>177.16</v>
      </c>
      <c r="F20" s="3">
        <f t="shared" si="0"/>
        <v>235.62280000000001</v>
      </c>
    </row>
    <row r="21" spans="1:6">
      <c r="A21" s="46" t="s">
        <v>85</v>
      </c>
      <c r="B21" s="47"/>
      <c r="C21" s="47"/>
      <c r="D21" s="47"/>
      <c r="E21" s="48"/>
      <c r="F21" s="3">
        <f>SUM(F5:F20)</f>
        <v>45834.610720000004</v>
      </c>
    </row>
    <row r="22" spans="1:6" ht="30">
      <c r="A22" s="4"/>
      <c r="B22" s="5"/>
      <c r="C22" s="6"/>
      <c r="D22" s="7"/>
      <c r="E22" s="3" t="s">
        <v>59</v>
      </c>
      <c r="F22" s="3">
        <f>F21*12/100</f>
        <v>5500.153286400001</v>
      </c>
    </row>
    <row r="23" spans="1:6">
      <c r="A23" s="4"/>
      <c r="B23" s="5"/>
      <c r="C23" s="6"/>
      <c r="D23" s="7"/>
      <c r="E23" s="3"/>
      <c r="F23" s="3">
        <f>F22+F21</f>
        <v>51334.764006400008</v>
      </c>
    </row>
    <row r="24" spans="1:6" ht="30">
      <c r="A24" s="4"/>
      <c r="B24" s="5"/>
      <c r="C24" s="6"/>
      <c r="D24" s="7"/>
      <c r="E24" s="3" t="s">
        <v>60</v>
      </c>
      <c r="F24" s="3">
        <f>F23*1/100</f>
        <v>513.34764006400007</v>
      </c>
    </row>
    <row r="25" spans="1:6" ht="15.75">
      <c r="A25" s="4"/>
      <c r="B25" s="5"/>
      <c r="C25" s="6"/>
      <c r="D25" s="7"/>
      <c r="E25" s="3" t="s">
        <v>104</v>
      </c>
      <c r="F25" s="19">
        <f>F24+F23</f>
        <v>51848.111646464007</v>
      </c>
    </row>
  </sheetData>
  <mergeCells count="4">
    <mergeCell ref="A1:F1"/>
    <mergeCell ref="A2:F2"/>
    <mergeCell ref="A3:F3"/>
    <mergeCell ref="A21:E21"/>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F18"/>
  <sheetViews>
    <sheetView workbookViewId="0">
      <selection activeCell="A3" sqref="A3:F3"/>
    </sheetView>
  </sheetViews>
  <sheetFormatPr defaultRowHeight="15"/>
  <cols>
    <col min="1" max="1" width="9.140625" style="8"/>
    <col min="2" max="2" width="45.28515625" style="9" customWidth="1"/>
    <col min="3" max="3" width="9.28515625" style="1" customWidth="1"/>
    <col min="4" max="4" width="9.140625" style="10"/>
    <col min="5" max="5" width="9.7109375" style="1" bestFit="1" customWidth="1"/>
    <col min="6" max="6" width="16.42578125" style="11" customWidth="1"/>
    <col min="7" max="16384" width="9.140625" style="1"/>
  </cols>
  <sheetData>
    <row r="1" spans="1:6" ht="18.75">
      <c r="A1" s="34" t="s">
        <v>0</v>
      </c>
      <c r="B1" s="34"/>
      <c r="C1" s="34"/>
      <c r="D1" s="34"/>
      <c r="E1" s="34"/>
      <c r="F1" s="34"/>
    </row>
    <row r="2" spans="1:6" ht="18.75">
      <c r="A2" s="34" t="s">
        <v>1</v>
      </c>
      <c r="B2" s="34"/>
      <c r="C2" s="34"/>
      <c r="D2" s="34"/>
      <c r="E2" s="34"/>
      <c r="F2" s="34"/>
    </row>
    <row r="3" spans="1:6" ht="54.75" customHeight="1">
      <c r="A3" s="35" t="s">
        <v>295</v>
      </c>
      <c r="B3" s="35"/>
      <c r="C3" s="35"/>
      <c r="D3" s="35"/>
      <c r="E3" s="35"/>
      <c r="F3" s="35"/>
    </row>
    <row r="4" spans="1:6">
      <c r="A4" s="2" t="s">
        <v>3</v>
      </c>
      <c r="B4" s="2" t="s">
        <v>4</v>
      </c>
      <c r="C4" s="2" t="s">
        <v>5</v>
      </c>
      <c r="D4" s="2" t="s">
        <v>6</v>
      </c>
      <c r="E4" s="2" t="s">
        <v>7</v>
      </c>
      <c r="F4" s="2" t="s">
        <v>8</v>
      </c>
    </row>
    <row r="5" spans="1:6" ht="30">
      <c r="A5" s="14">
        <v>1</v>
      </c>
      <c r="B5" s="3" t="s">
        <v>62</v>
      </c>
      <c r="C5" s="3">
        <v>3</v>
      </c>
      <c r="D5" s="3" t="s">
        <v>11</v>
      </c>
      <c r="E5" s="3">
        <v>330.4</v>
      </c>
      <c r="F5" s="3">
        <f>C5*E5</f>
        <v>991.19999999999993</v>
      </c>
    </row>
    <row r="6" spans="1:6" ht="120">
      <c r="A6" s="14" t="s">
        <v>296</v>
      </c>
      <c r="B6" s="3" t="s">
        <v>94</v>
      </c>
      <c r="C6" s="3">
        <v>24.36</v>
      </c>
      <c r="D6" s="3" t="s">
        <v>65</v>
      </c>
      <c r="E6" s="3">
        <v>139.58000000000001</v>
      </c>
      <c r="F6" s="3">
        <f t="shared" ref="F6:F9" si="0">C6*E6</f>
        <v>3400.1688000000004</v>
      </c>
    </row>
    <row r="7" spans="1:6" ht="135">
      <c r="A7" s="3" t="s">
        <v>297</v>
      </c>
      <c r="B7" s="3" t="s">
        <v>97</v>
      </c>
      <c r="C7" s="3">
        <v>121.02</v>
      </c>
      <c r="D7" s="3" t="s">
        <v>65</v>
      </c>
      <c r="E7" s="3">
        <v>4858.76</v>
      </c>
      <c r="F7" s="3">
        <f t="shared" si="0"/>
        <v>588007.13520000002</v>
      </c>
    </row>
    <row r="8" spans="1:6" ht="45">
      <c r="A8" s="14" t="s">
        <v>298</v>
      </c>
      <c r="B8" s="3" t="s">
        <v>299</v>
      </c>
      <c r="C8" s="13">
        <v>159.85</v>
      </c>
      <c r="D8" s="7" t="s">
        <v>72</v>
      </c>
      <c r="E8" s="13">
        <v>877.72</v>
      </c>
      <c r="F8" s="3">
        <f t="shared" si="0"/>
        <v>140303.54199999999</v>
      </c>
    </row>
    <row r="9" spans="1:6" ht="45">
      <c r="A9" s="3" t="s">
        <v>70</v>
      </c>
      <c r="B9" s="3" t="s">
        <v>71</v>
      </c>
      <c r="C9" s="3">
        <v>39.96</v>
      </c>
      <c r="D9" s="3" t="s">
        <v>72</v>
      </c>
      <c r="E9" s="3">
        <v>184.61</v>
      </c>
      <c r="F9" s="3">
        <f t="shared" si="0"/>
        <v>7377.0156000000006</v>
      </c>
    </row>
    <row r="10" spans="1:6">
      <c r="A10" s="7">
        <v>6</v>
      </c>
      <c r="B10" s="3" t="s">
        <v>75</v>
      </c>
      <c r="C10" s="3"/>
      <c r="D10" s="3"/>
      <c r="E10" s="3"/>
      <c r="F10" s="3"/>
    </row>
    <row r="11" spans="1:6">
      <c r="A11" s="4" t="s">
        <v>76</v>
      </c>
      <c r="B11" s="3" t="s">
        <v>300</v>
      </c>
      <c r="C11" s="3">
        <v>52.04</v>
      </c>
      <c r="D11" s="3" t="s">
        <v>65</v>
      </c>
      <c r="E11" s="3">
        <v>760.52</v>
      </c>
      <c r="F11" s="3">
        <f t="shared" ref="F11:F13" si="1">C11*E11</f>
        <v>39577.460800000001</v>
      </c>
    </row>
    <row r="12" spans="1:6">
      <c r="A12" s="4" t="s">
        <v>82</v>
      </c>
      <c r="B12" s="3" t="s">
        <v>301</v>
      </c>
      <c r="C12" s="3">
        <v>104.08</v>
      </c>
      <c r="D12" s="3" t="s">
        <v>65</v>
      </c>
      <c r="E12" s="3">
        <v>358.76</v>
      </c>
      <c r="F12" s="3">
        <f t="shared" si="1"/>
        <v>37339.7408</v>
      </c>
    </row>
    <row r="13" spans="1:6">
      <c r="A13" s="4" t="s">
        <v>84</v>
      </c>
      <c r="B13" s="3" t="s">
        <v>103</v>
      </c>
      <c r="C13" s="3">
        <v>24.36</v>
      </c>
      <c r="D13" s="3" t="s">
        <v>65</v>
      </c>
      <c r="E13" s="3">
        <v>177.1</v>
      </c>
      <c r="F13" s="3">
        <f t="shared" si="1"/>
        <v>4314.1559999999999</v>
      </c>
    </row>
    <row r="14" spans="1:6">
      <c r="A14" s="3"/>
      <c r="B14" s="3"/>
      <c r="C14" s="3"/>
      <c r="D14" s="3"/>
      <c r="E14" s="3" t="s">
        <v>58</v>
      </c>
      <c r="F14" s="3">
        <f>SUM(F5:F13)</f>
        <v>821310.41920000012</v>
      </c>
    </row>
    <row r="15" spans="1:6" ht="30">
      <c r="A15" s="4"/>
      <c r="B15" s="5"/>
      <c r="C15" s="6"/>
      <c r="D15" s="7"/>
      <c r="E15" s="3" t="s">
        <v>59</v>
      </c>
      <c r="F15" s="3">
        <f>F14*12/100</f>
        <v>98557.250304000001</v>
      </c>
    </row>
    <row r="16" spans="1:6">
      <c r="A16" s="4"/>
      <c r="B16" s="5"/>
      <c r="C16" s="6"/>
      <c r="D16" s="7"/>
      <c r="E16" s="3"/>
      <c r="F16" s="3">
        <f>F15+F14</f>
        <v>919867.66950400011</v>
      </c>
    </row>
    <row r="17" spans="1:6" ht="30">
      <c r="A17" s="4"/>
      <c r="B17" s="5"/>
      <c r="C17" s="6"/>
      <c r="D17" s="7"/>
      <c r="E17" s="3" t="s">
        <v>60</v>
      </c>
      <c r="F17" s="3">
        <f>F16*1/100</f>
        <v>9198.6766950400015</v>
      </c>
    </row>
    <row r="18" spans="1:6">
      <c r="A18" s="4"/>
      <c r="B18" s="5"/>
      <c r="C18" s="6"/>
      <c r="D18" s="7"/>
      <c r="E18" s="3" t="s">
        <v>58</v>
      </c>
      <c r="F18" s="3">
        <f>F17+F16</f>
        <v>929066.34619904007</v>
      </c>
    </row>
  </sheetData>
  <mergeCells count="3">
    <mergeCell ref="A1:F1"/>
    <mergeCell ref="A2:F2"/>
    <mergeCell ref="A3:F3"/>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F15"/>
  <sheetViews>
    <sheetView workbookViewId="0">
      <selection activeCell="A3" sqref="A3:F3"/>
    </sheetView>
  </sheetViews>
  <sheetFormatPr defaultRowHeight="15"/>
  <cols>
    <col min="1" max="1" width="11.42578125" style="8" customWidth="1"/>
    <col min="2" max="2" width="42.85546875" style="9" customWidth="1"/>
    <col min="3" max="3" width="9.140625" style="1"/>
    <col min="4" max="4" width="9.140625" style="10"/>
    <col min="5" max="5" width="9.140625" style="1"/>
    <col min="6" max="6" width="16.42578125" style="11" customWidth="1"/>
    <col min="7" max="16384" width="9.140625" style="1"/>
  </cols>
  <sheetData>
    <row r="1" spans="1:6" ht="18.75">
      <c r="A1" s="34" t="s">
        <v>0</v>
      </c>
      <c r="B1" s="34"/>
      <c r="C1" s="34"/>
      <c r="D1" s="34"/>
      <c r="E1" s="34"/>
      <c r="F1" s="34"/>
    </row>
    <row r="2" spans="1:6" ht="18.75">
      <c r="A2" s="34" t="s">
        <v>1</v>
      </c>
      <c r="B2" s="34"/>
      <c r="C2" s="34"/>
      <c r="D2" s="34"/>
      <c r="E2" s="34"/>
      <c r="F2" s="34"/>
    </row>
    <row r="3" spans="1:6" ht="45" customHeight="1">
      <c r="A3" s="35" t="s">
        <v>302</v>
      </c>
      <c r="B3" s="35"/>
      <c r="C3" s="35"/>
      <c r="D3" s="35"/>
      <c r="E3" s="35"/>
      <c r="F3" s="35"/>
    </row>
    <row r="4" spans="1:6">
      <c r="A4" s="2" t="s">
        <v>3</v>
      </c>
      <c r="B4" s="2" t="s">
        <v>4</v>
      </c>
      <c r="C4" s="2" t="s">
        <v>5</v>
      </c>
      <c r="D4" s="2" t="s">
        <v>6</v>
      </c>
      <c r="E4" s="2" t="s">
        <v>7</v>
      </c>
      <c r="F4" s="2" t="s">
        <v>8</v>
      </c>
    </row>
    <row r="5" spans="1:6" ht="30">
      <c r="A5" s="7">
        <v>1</v>
      </c>
      <c r="B5" s="3" t="s">
        <v>62</v>
      </c>
      <c r="C5" s="13">
        <v>8</v>
      </c>
      <c r="D5" s="3" t="s">
        <v>11</v>
      </c>
      <c r="E5" s="3">
        <v>330.4</v>
      </c>
      <c r="F5" s="3">
        <f t="shared" ref="F5:F6" si="0">C5*E5</f>
        <v>2643.2</v>
      </c>
    </row>
    <row r="6" spans="1:6" ht="135">
      <c r="A6" s="3" t="s">
        <v>303</v>
      </c>
      <c r="B6" s="3" t="s">
        <v>304</v>
      </c>
      <c r="C6" s="3">
        <v>148.72999999999999</v>
      </c>
      <c r="D6" s="3" t="s">
        <v>15</v>
      </c>
      <c r="E6" s="3">
        <v>4858.76</v>
      </c>
      <c r="F6" s="3">
        <f t="shared" si="0"/>
        <v>722643.37479999999</v>
      </c>
    </row>
    <row r="7" spans="1:6" ht="45">
      <c r="A7" s="14" t="s">
        <v>305</v>
      </c>
      <c r="B7" s="20" t="s">
        <v>71</v>
      </c>
      <c r="C7" s="13">
        <v>69.702600000000004</v>
      </c>
      <c r="D7" s="14" t="s">
        <v>72</v>
      </c>
      <c r="E7" s="13">
        <v>184.61</v>
      </c>
      <c r="F7" s="3">
        <f>C7*E7</f>
        <v>12867.796986000001</v>
      </c>
    </row>
    <row r="8" spans="1:6">
      <c r="A8" s="4">
        <v>4</v>
      </c>
      <c r="B8" s="5" t="s">
        <v>75</v>
      </c>
      <c r="C8" s="6"/>
      <c r="D8" s="7"/>
      <c r="E8" s="6"/>
      <c r="F8" s="3"/>
    </row>
    <row r="9" spans="1:6">
      <c r="A9" s="4" t="s">
        <v>76</v>
      </c>
      <c r="B9" s="3" t="s">
        <v>306</v>
      </c>
      <c r="C9" s="3">
        <v>63.81</v>
      </c>
      <c r="D9" s="3" t="s">
        <v>65</v>
      </c>
      <c r="E9" s="3">
        <v>786.44</v>
      </c>
      <c r="F9" s="3">
        <f t="shared" ref="F9:F10" si="1">C9*E9</f>
        <v>50182.736400000009</v>
      </c>
    </row>
    <row r="10" spans="1:6">
      <c r="A10" s="4" t="s">
        <v>78</v>
      </c>
      <c r="B10" s="3" t="s">
        <v>307</v>
      </c>
      <c r="C10" s="3">
        <v>127.61</v>
      </c>
      <c r="D10" s="3" t="s">
        <v>65</v>
      </c>
      <c r="E10" s="3">
        <v>436.52</v>
      </c>
      <c r="F10" s="3">
        <f t="shared" si="1"/>
        <v>55704.317199999998</v>
      </c>
    </row>
    <row r="11" spans="1:6">
      <c r="A11" s="4"/>
      <c r="B11" s="5"/>
      <c r="C11" s="6"/>
      <c r="D11" s="7"/>
      <c r="E11" s="6" t="s">
        <v>58</v>
      </c>
      <c r="F11" s="13">
        <f>SUM(F5:F10)</f>
        <v>844041.42538600008</v>
      </c>
    </row>
    <row r="12" spans="1:6" ht="30">
      <c r="A12" s="4"/>
      <c r="B12" s="5"/>
      <c r="C12" s="6"/>
      <c r="D12" s="7"/>
      <c r="E12" s="3" t="s">
        <v>59</v>
      </c>
      <c r="F12" s="21">
        <f>F11*12/100</f>
        <v>101284.97104632002</v>
      </c>
    </row>
    <row r="13" spans="1:6">
      <c r="A13" s="4"/>
      <c r="B13" s="5"/>
      <c r="C13" s="6"/>
      <c r="D13" s="7"/>
      <c r="E13" s="3"/>
      <c r="F13" s="21">
        <f>F12+F11</f>
        <v>945326.39643232012</v>
      </c>
    </row>
    <row r="14" spans="1:6" ht="30">
      <c r="A14" s="4"/>
      <c r="B14" s="5"/>
      <c r="C14" s="6"/>
      <c r="D14" s="7"/>
      <c r="E14" s="3" t="s">
        <v>60</v>
      </c>
      <c r="F14" s="21">
        <f>F13*1/100</f>
        <v>9453.2639643232014</v>
      </c>
    </row>
    <row r="15" spans="1:6">
      <c r="A15" s="4"/>
      <c r="B15" s="5"/>
      <c r="C15" s="6"/>
      <c r="D15" s="7"/>
      <c r="E15" s="3" t="s">
        <v>58</v>
      </c>
      <c r="F15" s="21">
        <f>F14+F13</f>
        <v>954779.66039664333</v>
      </c>
    </row>
  </sheetData>
  <mergeCells count="3">
    <mergeCell ref="A1:F1"/>
    <mergeCell ref="A2:F2"/>
    <mergeCell ref="A3:F3"/>
  </mergeCell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F15"/>
  <sheetViews>
    <sheetView workbookViewId="0">
      <selection activeCell="A3" sqref="A3:XFD3"/>
    </sheetView>
  </sheetViews>
  <sheetFormatPr defaultRowHeight="15"/>
  <cols>
    <col min="1" max="1" width="11.42578125" style="8" customWidth="1"/>
    <col min="2" max="2" width="42.85546875" style="9" customWidth="1"/>
    <col min="3" max="3" width="9.140625" style="1"/>
    <col min="4" max="4" width="9.140625" style="10"/>
    <col min="5" max="5" width="9.140625" style="1"/>
    <col min="6" max="6" width="16.42578125" style="11" customWidth="1"/>
    <col min="7" max="16384" width="9.140625" style="1"/>
  </cols>
  <sheetData>
    <row r="1" spans="1:6" ht="18.75">
      <c r="A1" s="34" t="s">
        <v>0</v>
      </c>
      <c r="B1" s="34"/>
      <c r="C1" s="34"/>
      <c r="D1" s="34"/>
      <c r="E1" s="34"/>
      <c r="F1" s="34"/>
    </row>
    <row r="2" spans="1:6" ht="18.75">
      <c r="A2" s="34" t="s">
        <v>1</v>
      </c>
      <c r="B2" s="34"/>
      <c r="C2" s="34"/>
      <c r="D2" s="34"/>
      <c r="E2" s="34"/>
      <c r="F2" s="34"/>
    </row>
    <row r="3" spans="1:6" ht="54.75" customHeight="1">
      <c r="A3" s="35" t="s">
        <v>308</v>
      </c>
      <c r="B3" s="35"/>
      <c r="C3" s="35"/>
      <c r="D3" s="35"/>
      <c r="E3" s="35"/>
      <c r="F3" s="35"/>
    </row>
    <row r="4" spans="1:6">
      <c r="A4" s="2" t="s">
        <v>3</v>
      </c>
      <c r="B4" s="2" t="s">
        <v>4</v>
      </c>
      <c r="C4" s="2" t="s">
        <v>5</v>
      </c>
      <c r="D4" s="2" t="s">
        <v>6</v>
      </c>
      <c r="E4" s="2" t="s">
        <v>7</v>
      </c>
      <c r="F4" s="2" t="s">
        <v>8</v>
      </c>
    </row>
    <row r="5" spans="1:6" ht="30">
      <c r="A5" s="7">
        <v>1</v>
      </c>
      <c r="B5" s="3" t="s">
        <v>62</v>
      </c>
      <c r="C5" s="13">
        <v>2</v>
      </c>
      <c r="D5" s="3" t="s">
        <v>11</v>
      </c>
      <c r="E5" s="3">
        <v>330.4</v>
      </c>
      <c r="F5" s="3">
        <f t="shared" ref="F5:F6" si="0">C5*E5</f>
        <v>660.8</v>
      </c>
    </row>
    <row r="6" spans="1:6" ht="135">
      <c r="A6" s="3" t="s">
        <v>303</v>
      </c>
      <c r="B6" s="3" t="s">
        <v>304</v>
      </c>
      <c r="C6" s="3">
        <v>24.65</v>
      </c>
      <c r="D6" s="3" t="s">
        <v>15</v>
      </c>
      <c r="E6" s="3">
        <v>4858.76</v>
      </c>
      <c r="F6" s="3">
        <f t="shared" si="0"/>
        <v>119768.43399999999</v>
      </c>
    </row>
    <row r="7" spans="1:6" ht="45">
      <c r="A7" s="14" t="s">
        <v>305</v>
      </c>
      <c r="B7" s="20" t="s">
        <v>71</v>
      </c>
      <c r="C7" s="13">
        <v>13.48</v>
      </c>
      <c r="D7" s="14" t="s">
        <v>72</v>
      </c>
      <c r="E7" s="13">
        <v>184.61</v>
      </c>
      <c r="F7" s="3">
        <f>C7*E7</f>
        <v>2488.5428000000002</v>
      </c>
    </row>
    <row r="8" spans="1:6">
      <c r="A8" s="4">
        <v>4</v>
      </c>
      <c r="B8" s="5" t="s">
        <v>75</v>
      </c>
      <c r="C8" s="6"/>
      <c r="D8" s="7"/>
      <c r="E8" s="6"/>
      <c r="F8" s="3"/>
    </row>
    <row r="9" spans="1:6">
      <c r="A9" s="4" t="s">
        <v>76</v>
      </c>
      <c r="B9" s="3" t="s">
        <v>306</v>
      </c>
      <c r="C9" s="3">
        <v>10.57</v>
      </c>
      <c r="D9" s="3" t="s">
        <v>65</v>
      </c>
      <c r="E9" s="3">
        <v>786.44</v>
      </c>
      <c r="F9" s="3">
        <f t="shared" ref="F9:F10" si="1">C9*E9</f>
        <v>8312.6708000000017</v>
      </c>
    </row>
    <row r="10" spans="1:6">
      <c r="A10" s="4" t="s">
        <v>78</v>
      </c>
      <c r="B10" s="3" t="s">
        <v>307</v>
      </c>
      <c r="C10" s="3">
        <v>21.15</v>
      </c>
      <c r="D10" s="3" t="s">
        <v>65</v>
      </c>
      <c r="E10" s="3">
        <v>436.52</v>
      </c>
      <c r="F10" s="3">
        <f t="shared" si="1"/>
        <v>9232.3979999999992</v>
      </c>
    </row>
    <row r="11" spans="1:6">
      <c r="A11" s="4"/>
      <c r="B11" s="5"/>
      <c r="C11" s="6"/>
      <c r="D11" s="7"/>
      <c r="E11" s="6" t="s">
        <v>58</v>
      </c>
      <c r="F11" s="13">
        <f>SUM(F5:F10)</f>
        <v>140462.84559999997</v>
      </c>
    </row>
    <row r="12" spans="1:6" ht="30">
      <c r="A12" s="4"/>
      <c r="B12" s="5"/>
      <c r="C12" s="6"/>
      <c r="D12" s="7"/>
      <c r="E12" s="3" t="s">
        <v>59</v>
      </c>
      <c r="F12" s="21">
        <f>F11*12/100</f>
        <v>16855.541471999997</v>
      </c>
    </row>
    <row r="13" spans="1:6">
      <c r="A13" s="4"/>
      <c r="B13" s="5"/>
      <c r="C13" s="6"/>
      <c r="D13" s="7"/>
      <c r="E13" s="3"/>
      <c r="F13" s="21">
        <f>F12+F11</f>
        <v>157318.38707199995</v>
      </c>
    </row>
    <row r="14" spans="1:6" ht="30">
      <c r="A14" s="4"/>
      <c r="B14" s="5"/>
      <c r="C14" s="6"/>
      <c r="D14" s="7"/>
      <c r="E14" s="3" t="s">
        <v>60</v>
      </c>
      <c r="F14" s="21">
        <f>F13*1/100</f>
        <v>1573.1838707199995</v>
      </c>
    </row>
    <row r="15" spans="1:6">
      <c r="A15" s="4"/>
      <c r="B15" s="5"/>
      <c r="C15" s="6"/>
      <c r="D15" s="7"/>
      <c r="E15" s="3" t="s">
        <v>58</v>
      </c>
      <c r="F15" s="21">
        <f>F14+F13</f>
        <v>158891.57094271996</v>
      </c>
    </row>
  </sheetData>
  <mergeCells count="3">
    <mergeCell ref="A1:F1"/>
    <mergeCell ref="A2:F2"/>
    <mergeCell ref="A3:F3"/>
  </mergeCell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F21"/>
  <sheetViews>
    <sheetView workbookViewId="0">
      <selection activeCell="A3" sqref="A3:F3"/>
    </sheetView>
  </sheetViews>
  <sheetFormatPr defaultRowHeight="15"/>
  <cols>
    <col min="1" max="1" width="11.42578125" style="8" customWidth="1"/>
    <col min="2" max="2" width="42.85546875" style="9" customWidth="1"/>
    <col min="3" max="3" width="9.140625" style="1"/>
    <col min="4" max="4" width="9.140625" style="10"/>
    <col min="5" max="5" width="9.140625" style="1"/>
    <col min="6" max="6" width="16.42578125" style="11" customWidth="1"/>
    <col min="7" max="16384" width="9.140625" style="1"/>
  </cols>
  <sheetData>
    <row r="1" spans="1:6" ht="18.75">
      <c r="A1" s="34" t="s">
        <v>0</v>
      </c>
      <c r="B1" s="34"/>
      <c r="C1" s="34"/>
      <c r="D1" s="34"/>
      <c r="E1" s="34"/>
      <c r="F1" s="34"/>
    </row>
    <row r="2" spans="1:6" ht="18.75">
      <c r="A2" s="34" t="s">
        <v>1</v>
      </c>
      <c r="B2" s="34"/>
      <c r="C2" s="34"/>
      <c r="D2" s="34"/>
      <c r="E2" s="34"/>
      <c r="F2" s="34"/>
    </row>
    <row r="3" spans="1:6" ht="51" customHeight="1">
      <c r="A3" s="35" t="s">
        <v>309</v>
      </c>
      <c r="B3" s="35"/>
      <c r="C3" s="35"/>
      <c r="D3" s="35"/>
      <c r="E3" s="35"/>
      <c r="F3" s="35"/>
    </row>
    <row r="4" spans="1:6">
      <c r="A4" s="2" t="s">
        <v>3</v>
      </c>
      <c r="B4" s="2" t="s">
        <v>4</v>
      </c>
      <c r="C4" s="2" t="s">
        <v>5</v>
      </c>
      <c r="D4" s="2" t="s">
        <v>6</v>
      </c>
      <c r="E4" s="2" t="s">
        <v>7</v>
      </c>
      <c r="F4" s="2" t="s">
        <v>8</v>
      </c>
    </row>
    <row r="5" spans="1:6" ht="30">
      <c r="A5" s="7">
        <v>1</v>
      </c>
      <c r="B5" s="3" t="s">
        <v>62</v>
      </c>
      <c r="C5" s="13">
        <v>4</v>
      </c>
      <c r="D5" s="3" t="s">
        <v>11</v>
      </c>
      <c r="E5" s="3">
        <v>330.4</v>
      </c>
      <c r="F5" s="3">
        <f t="shared" ref="F5:F9" si="0">C5*E5</f>
        <v>1321.6</v>
      </c>
    </row>
    <row r="6" spans="1:6" ht="135">
      <c r="A6" s="14" t="s">
        <v>310</v>
      </c>
      <c r="B6" s="3" t="s">
        <v>311</v>
      </c>
      <c r="C6" s="13">
        <v>28.754960000000001</v>
      </c>
      <c r="D6" s="7" t="s">
        <v>65</v>
      </c>
      <c r="E6" s="13">
        <v>139.58000000000001</v>
      </c>
      <c r="F6" s="3">
        <f t="shared" si="0"/>
        <v>4013.6173168000005</v>
      </c>
    </row>
    <row r="7" spans="1:6" ht="105">
      <c r="A7" s="3" t="s">
        <v>95</v>
      </c>
      <c r="B7" s="3" t="s">
        <v>67</v>
      </c>
      <c r="C7" s="3">
        <v>10.72946</v>
      </c>
      <c r="D7" s="3" t="s">
        <v>65</v>
      </c>
      <c r="E7" s="3">
        <v>415.58</v>
      </c>
      <c r="F7" s="3">
        <f>C7*E7</f>
        <v>4458.9489868000001</v>
      </c>
    </row>
    <row r="8" spans="1:6" ht="90">
      <c r="A8" s="14" t="s">
        <v>312</v>
      </c>
      <c r="B8" s="3" t="s">
        <v>69</v>
      </c>
      <c r="C8" s="3">
        <v>18.025500000000001</v>
      </c>
      <c r="D8" s="3" t="s">
        <v>65</v>
      </c>
      <c r="E8" s="3">
        <v>1438.96</v>
      </c>
      <c r="F8" s="3">
        <f>C8*E8</f>
        <v>25937.973480000001</v>
      </c>
    </row>
    <row r="9" spans="1:6" ht="135">
      <c r="A9" s="3" t="s">
        <v>313</v>
      </c>
      <c r="B9" s="3" t="s">
        <v>304</v>
      </c>
      <c r="C9" s="3">
        <v>57.861190000000001</v>
      </c>
      <c r="D9" s="3" t="s">
        <v>15</v>
      </c>
      <c r="E9" s="3">
        <v>4858.76</v>
      </c>
      <c r="F9" s="3">
        <f t="shared" si="0"/>
        <v>281133.63552440004</v>
      </c>
    </row>
    <row r="10" spans="1:6" ht="45">
      <c r="A10" s="14" t="s">
        <v>98</v>
      </c>
      <c r="B10" s="20" t="s">
        <v>71</v>
      </c>
      <c r="C10" s="13">
        <v>28.810410000000001</v>
      </c>
      <c r="D10" s="14" t="s">
        <v>72</v>
      </c>
      <c r="E10" s="13">
        <v>184.61</v>
      </c>
      <c r="F10" s="3">
        <f>C10*E10</f>
        <v>5318.6897901000002</v>
      </c>
    </row>
    <row r="11" spans="1:6">
      <c r="A11" s="4">
        <v>7</v>
      </c>
      <c r="B11" s="5" t="s">
        <v>75</v>
      </c>
      <c r="C11" s="6"/>
      <c r="D11" s="7"/>
      <c r="E11" s="6"/>
      <c r="F11" s="3"/>
    </row>
    <row r="12" spans="1:6">
      <c r="A12" s="4" t="s">
        <v>76</v>
      </c>
      <c r="B12" s="3" t="s">
        <v>306</v>
      </c>
      <c r="C12" s="3">
        <v>24.82</v>
      </c>
      <c r="D12" s="3" t="s">
        <v>65</v>
      </c>
      <c r="E12" s="3">
        <v>786.44</v>
      </c>
      <c r="F12" s="3">
        <f t="shared" ref="F12:F16" si="1">C12*E12</f>
        <v>19519.4408</v>
      </c>
    </row>
    <row r="13" spans="1:6">
      <c r="A13" s="4" t="s">
        <v>78</v>
      </c>
      <c r="B13" s="3" t="s">
        <v>314</v>
      </c>
      <c r="C13" s="3">
        <v>10.73</v>
      </c>
      <c r="D13" s="3" t="s">
        <v>65</v>
      </c>
      <c r="E13" s="3">
        <v>332.84</v>
      </c>
      <c r="F13" s="3">
        <f t="shared" si="1"/>
        <v>3571.3732</v>
      </c>
    </row>
    <row r="14" spans="1:6">
      <c r="A14" s="4" t="s">
        <v>80</v>
      </c>
      <c r="B14" s="3" t="s">
        <v>315</v>
      </c>
      <c r="C14" s="3">
        <v>18.03</v>
      </c>
      <c r="D14" s="3" t="s">
        <v>65</v>
      </c>
      <c r="E14" s="3">
        <v>721.18</v>
      </c>
      <c r="F14" s="3">
        <f t="shared" si="1"/>
        <v>13002.875400000001</v>
      </c>
    </row>
    <row r="15" spans="1:6">
      <c r="A15" s="4" t="s">
        <v>82</v>
      </c>
      <c r="B15" s="3" t="s">
        <v>307</v>
      </c>
      <c r="C15" s="3">
        <v>49.64</v>
      </c>
      <c r="D15" s="3" t="s">
        <v>65</v>
      </c>
      <c r="E15" s="3">
        <v>436.52</v>
      </c>
      <c r="F15" s="3">
        <f t="shared" si="1"/>
        <v>21668.852800000001</v>
      </c>
    </row>
    <row r="16" spans="1:6">
      <c r="A16" s="4" t="s">
        <v>84</v>
      </c>
      <c r="B16" s="3" t="s">
        <v>103</v>
      </c>
      <c r="C16" s="3">
        <v>28.76</v>
      </c>
      <c r="D16" s="3" t="s">
        <v>65</v>
      </c>
      <c r="E16" s="3">
        <v>177.1</v>
      </c>
      <c r="F16" s="3">
        <f t="shared" si="1"/>
        <v>5093.3959999999997</v>
      </c>
    </row>
    <row r="17" spans="1:6">
      <c r="A17" s="4"/>
      <c r="B17" s="5"/>
      <c r="C17" s="6"/>
      <c r="D17" s="7"/>
      <c r="E17" s="6" t="s">
        <v>58</v>
      </c>
      <c r="F17" s="13">
        <f>SUM(F5:F16)</f>
        <v>385040.40329809999</v>
      </c>
    </row>
    <row r="18" spans="1:6" ht="30">
      <c r="A18" s="4"/>
      <c r="B18" s="5"/>
      <c r="C18" s="6"/>
      <c r="D18" s="7"/>
      <c r="E18" s="3" t="s">
        <v>59</v>
      </c>
      <c r="F18" s="21">
        <f>F17*12/100</f>
        <v>46204.848395772002</v>
      </c>
    </row>
    <row r="19" spans="1:6">
      <c r="A19" s="4"/>
      <c r="B19" s="5"/>
      <c r="C19" s="6"/>
      <c r="D19" s="7"/>
      <c r="E19" s="3"/>
      <c r="F19" s="21">
        <f>F18+F17</f>
        <v>431245.25169387198</v>
      </c>
    </row>
    <row r="20" spans="1:6" ht="30">
      <c r="A20" s="4"/>
      <c r="B20" s="5"/>
      <c r="C20" s="6"/>
      <c r="D20" s="7"/>
      <c r="E20" s="3" t="s">
        <v>60</v>
      </c>
      <c r="F20" s="21">
        <f>F19*1/100</f>
        <v>4312.4525169387198</v>
      </c>
    </row>
    <row r="21" spans="1:6">
      <c r="A21" s="4"/>
      <c r="B21" s="5"/>
      <c r="C21" s="6"/>
      <c r="D21" s="7"/>
      <c r="E21" s="3" t="s">
        <v>58</v>
      </c>
      <c r="F21" s="21">
        <f>F20+F19</f>
        <v>435557.70421081071</v>
      </c>
    </row>
  </sheetData>
  <mergeCells count="3">
    <mergeCell ref="A1:F1"/>
    <mergeCell ref="A2:F2"/>
    <mergeCell ref="A3:F3"/>
  </mergeCells>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F15"/>
  <sheetViews>
    <sheetView workbookViewId="0">
      <selection activeCell="A3" sqref="A3:F3"/>
    </sheetView>
  </sheetViews>
  <sheetFormatPr defaultRowHeight="15"/>
  <cols>
    <col min="1" max="1" width="11.42578125" style="8" customWidth="1"/>
    <col min="2" max="2" width="42.85546875" style="9" customWidth="1"/>
    <col min="3" max="3" width="9.140625" style="1"/>
    <col min="4" max="4" width="9.140625" style="10"/>
    <col min="5" max="5" width="9.140625" style="1"/>
    <col min="6" max="6" width="16.42578125" style="11" customWidth="1"/>
    <col min="7" max="16384" width="9.140625" style="1"/>
  </cols>
  <sheetData>
    <row r="1" spans="1:6" ht="18.75">
      <c r="A1" s="34" t="s">
        <v>0</v>
      </c>
      <c r="B1" s="34"/>
      <c r="C1" s="34"/>
      <c r="D1" s="34"/>
      <c r="E1" s="34"/>
      <c r="F1" s="34"/>
    </row>
    <row r="2" spans="1:6" ht="18.75">
      <c r="A2" s="34" t="s">
        <v>1</v>
      </c>
      <c r="B2" s="34"/>
      <c r="C2" s="34"/>
      <c r="D2" s="34"/>
      <c r="E2" s="34"/>
      <c r="F2" s="34"/>
    </row>
    <row r="3" spans="1:6" ht="59.25" customHeight="1">
      <c r="A3" s="35" t="s">
        <v>316</v>
      </c>
      <c r="B3" s="35"/>
      <c r="C3" s="35"/>
      <c r="D3" s="35"/>
      <c r="E3" s="35"/>
      <c r="F3" s="35"/>
    </row>
    <row r="4" spans="1:6">
      <c r="A4" s="2" t="s">
        <v>3</v>
      </c>
      <c r="B4" s="2" t="s">
        <v>4</v>
      </c>
      <c r="C4" s="2" t="s">
        <v>5</v>
      </c>
      <c r="D4" s="2" t="s">
        <v>6</v>
      </c>
      <c r="E4" s="2" t="s">
        <v>7</v>
      </c>
      <c r="F4" s="2" t="s">
        <v>8</v>
      </c>
    </row>
    <row r="5" spans="1:6" ht="30">
      <c r="A5" s="7">
        <v>1</v>
      </c>
      <c r="B5" s="3" t="s">
        <v>62</v>
      </c>
      <c r="C5" s="13">
        <v>8</v>
      </c>
      <c r="D5" s="3" t="s">
        <v>11</v>
      </c>
      <c r="E5" s="3">
        <v>330.4</v>
      </c>
      <c r="F5" s="3">
        <f t="shared" ref="F5:F6" si="0">C5*E5</f>
        <v>2643.2</v>
      </c>
    </row>
    <row r="6" spans="1:6" ht="135">
      <c r="A6" s="3" t="s">
        <v>303</v>
      </c>
      <c r="B6" s="3" t="s">
        <v>304</v>
      </c>
      <c r="C6" s="3">
        <v>90.23</v>
      </c>
      <c r="D6" s="3" t="s">
        <v>15</v>
      </c>
      <c r="E6" s="3">
        <v>4858.76</v>
      </c>
      <c r="F6" s="3">
        <f t="shared" si="0"/>
        <v>438405.91480000003</v>
      </c>
    </row>
    <row r="7" spans="1:6" ht="45">
      <c r="A7" s="14" t="s">
        <v>305</v>
      </c>
      <c r="B7" s="20" t="s">
        <v>71</v>
      </c>
      <c r="C7" s="13">
        <v>45.539029999999997</v>
      </c>
      <c r="D7" s="14" t="s">
        <v>72</v>
      </c>
      <c r="E7" s="13">
        <v>184.61</v>
      </c>
      <c r="F7" s="3">
        <f>C7*E7</f>
        <v>8406.9603282999997</v>
      </c>
    </row>
    <row r="8" spans="1:6">
      <c r="A8" s="4">
        <v>4</v>
      </c>
      <c r="B8" s="5" t="s">
        <v>75</v>
      </c>
      <c r="C8" s="6"/>
      <c r="D8" s="7"/>
      <c r="E8" s="6"/>
      <c r="F8" s="3"/>
    </row>
    <row r="9" spans="1:6">
      <c r="A9" s="4" t="s">
        <v>76</v>
      </c>
      <c r="B9" s="3" t="s">
        <v>306</v>
      </c>
      <c r="C9" s="3">
        <v>38.71</v>
      </c>
      <c r="D9" s="3" t="s">
        <v>65</v>
      </c>
      <c r="E9" s="3">
        <v>786.44</v>
      </c>
      <c r="F9" s="3">
        <f t="shared" ref="F9:F10" si="1">C9*E9</f>
        <v>30443.092400000001</v>
      </c>
    </row>
    <row r="10" spans="1:6">
      <c r="A10" s="4" t="s">
        <v>78</v>
      </c>
      <c r="B10" s="3" t="s">
        <v>307</v>
      </c>
      <c r="C10" s="3">
        <v>77.42</v>
      </c>
      <c r="D10" s="3" t="s">
        <v>65</v>
      </c>
      <c r="E10" s="3">
        <v>436.52</v>
      </c>
      <c r="F10" s="3">
        <f t="shared" si="1"/>
        <v>33795.378400000001</v>
      </c>
    </row>
    <row r="11" spans="1:6">
      <c r="A11" s="4"/>
      <c r="B11" s="5"/>
      <c r="C11" s="6"/>
      <c r="D11" s="7"/>
      <c r="E11" s="6" t="s">
        <v>58</v>
      </c>
      <c r="F11" s="13">
        <f>SUM(F5:F10)</f>
        <v>513694.54592830007</v>
      </c>
    </row>
    <row r="12" spans="1:6" ht="30">
      <c r="A12" s="4"/>
      <c r="B12" s="5"/>
      <c r="C12" s="6"/>
      <c r="D12" s="7"/>
      <c r="E12" s="3" t="s">
        <v>59</v>
      </c>
      <c r="F12" s="21">
        <f>F11*12/100</f>
        <v>61643.345511396008</v>
      </c>
    </row>
    <row r="13" spans="1:6">
      <c r="A13" s="4"/>
      <c r="B13" s="5"/>
      <c r="C13" s="6"/>
      <c r="D13" s="7"/>
      <c r="E13" s="3"/>
      <c r="F13" s="21">
        <f>F12+F11</f>
        <v>575337.89143969608</v>
      </c>
    </row>
    <row r="14" spans="1:6" ht="30">
      <c r="A14" s="4"/>
      <c r="B14" s="5"/>
      <c r="C14" s="6"/>
      <c r="D14" s="7"/>
      <c r="E14" s="3" t="s">
        <v>60</v>
      </c>
      <c r="F14" s="21">
        <f>F13*1/100</f>
        <v>5753.3789143969607</v>
      </c>
    </row>
    <row r="15" spans="1:6">
      <c r="A15" s="4"/>
      <c r="B15" s="5"/>
      <c r="C15" s="6"/>
      <c r="D15" s="7"/>
      <c r="E15" s="3" t="s">
        <v>58</v>
      </c>
      <c r="F15" s="21">
        <f>F14+F13</f>
        <v>581091.27035409305</v>
      </c>
    </row>
  </sheetData>
  <mergeCells count="3">
    <mergeCell ref="A1:F1"/>
    <mergeCell ref="A2:F2"/>
    <mergeCell ref="A3:F3"/>
  </mergeCells>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J20"/>
  <sheetViews>
    <sheetView workbookViewId="0">
      <selection activeCell="A3" sqref="A3:F3"/>
    </sheetView>
  </sheetViews>
  <sheetFormatPr defaultRowHeight="15"/>
  <cols>
    <col min="1" max="1" width="9.140625" style="8"/>
    <col min="2" max="2" width="42.85546875" style="9" customWidth="1"/>
    <col min="3" max="3" width="9.140625" style="1"/>
    <col min="4" max="4" width="9.140625" style="10"/>
    <col min="5" max="5" width="9.140625" style="1"/>
    <col min="6" max="6" width="16.42578125" style="11" customWidth="1"/>
    <col min="7" max="7" width="0" style="1" hidden="1" customWidth="1"/>
    <col min="8" max="16384" width="9.140625" style="1"/>
  </cols>
  <sheetData>
    <row r="1" spans="1:10" ht="18.75">
      <c r="A1" s="34" t="s">
        <v>0</v>
      </c>
      <c r="B1" s="34"/>
      <c r="C1" s="34"/>
      <c r="D1" s="34"/>
      <c r="E1" s="34"/>
      <c r="F1" s="34"/>
    </row>
    <row r="2" spans="1:10" ht="18.75">
      <c r="A2" s="34" t="s">
        <v>1</v>
      </c>
      <c r="B2" s="34"/>
      <c r="C2" s="34"/>
      <c r="D2" s="34"/>
      <c r="E2" s="34"/>
      <c r="F2" s="34"/>
    </row>
    <row r="3" spans="1:10" ht="55.5" customHeight="1">
      <c r="A3" s="35" t="s">
        <v>317</v>
      </c>
      <c r="B3" s="35"/>
      <c r="C3" s="35"/>
      <c r="D3" s="35"/>
      <c r="E3" s="35"/>
      <c r="F3" s="35"/>
    </row>
    <row r="4" spans="1:10">
      <c r="A4" s="2" t="s">
        <v>3</v>
      </c>
      <c r="B4" s="2" t="s">
        <v>4</v>
      </c>
      <c r="C4" s="2" t="s">
        <v>5</v>
      </c>
      <c r="D4" s="2" t="s">
        <v>6</v>
      </c>
      <c r="E4" s="2" t="s">
        <v>7</v>
      </c>
      <c r="F4" s="2" t="s">
        <v>8</v>
      </c>
    </row>
    <row r="5" spans="1:10" ht="120">
      <c r="A5" s="3" t="s">
        <v>318</v>
      </c>
      <c r="B5" s="3" t="s">
        <v>94</v>
      </c>
      <c r="C5" s="3">
        <v>9.68</v>
      </c>
      <c r="D5" s="3" t="s">
        <v>15</v>
      </c>
      <c r="E5" s="3">
        <v>139.58000000000001</v>
      </c>
      <c r="F5" s="3">
        <f>ROUND(E5*C5,2)</f>
        <v>1351.13</v>
      </c>
      <c r="J5" s="1" t="s">
        <v>319</v>
      </c>
    </row>
    <row r="6" spans="1:10" ht="105">
      <c r="A6" s="3" t="s">
        <v>123</v>
      </c>
      <c r="B6" s="3" t="s">
        <v>320</v>
      </c>
      <c r="C6" s="3">
        <v>3.61</v>
      </c>
      <c r="D6" s="3" t="s">
        <v>15</v>
      </c>
      <c r="E6" s="3">
        <v>415.58</v>
      </c>
      <c r="F6" s="3">
        <f t="shared" ref="F6:F15" si="0">ROUND(E6*C6,2)</f>
        <v>1500.24</v>
      </c>
    </row>
    <row r="7" spans="1:10" ht="90">
      <c r="A7" s="3" t="s">
        <v>321</v>
      </c>
      <c r="B7" s="3" t="s">
        <v>322</v>
      </c>
      <c r="C7" s="3">
        <v>6.01</v>
      </c>
      <c r="D7" s="3" t="s">
        <v>15</v>
      </c>
      <c r="E7" s="3">
        <v>1438.96</v>
      </c>
      <c r="F7" s="3">
        <f t="shared" si="0"/>
        <v>8648.15</v>
      </c>
    </row>
    <row r="8" spans="1:10" ht="150">
      <c r="A8" s="3" t="s">
        <v>323</v>
      </c>
      <c r="B8" s="3" t="s">
        <v>97</v>
      </c>
      <c r="C8" s="3">
        <v>106.34</v>
      </c>
      <c r="D8" s="3" t="s">
        <v>65</v>
      </c>
      <c r="E8" s="3">
        <v>4858.76</v>
      </c>
      <c r="F8" s="3">
        <f t="shared" ref="F8:F9" si="1">C8*E8</f>
        <v>516680.53840000002</v>
      </c>
    </row>
    <row r="9" spans="1:10" ht="45">
      <c r="A9" s="3" t="s">
        <v>70</v>
      </c>
      <c r="B9" s="3" t="s">
        <v>71</v>
      </c>
      <c r="C9" s="3">
        <v>72.959999999999994</v>
      </c>
      <c r="D9" s="3" t="s">
        <v>72</v>
      </c>
      <c r="E9" s="3">
        <v>184.61</v>
      </c>
      <c r="F9" s="3">
        <f t="shared" si="1"/>
        <v>13469.1456</v>
      </c>
    </row>
    <row r="10" spans="1:10">
      <c r="A10" s="7">
        <v>6</v>
      </c>
      <c r="B10" s="3" t="s">
        <v>263</v>
      </c>
      <c r="C10" s="3"/>
      <c r="D10" s="3"/>
      <c r="E10" s="3"/>
      <c r="F10" s="3"/>
    </row>
    <row r="11" spans="1:10">
      <c r="A11" s="3" t="s">
        <v>47</v>
      </c>
      <c r="B11" s="3" t="s">
        <v>306</v>
      </c>
      <c r="C11" s="3">
        <v>45.73</v>
      </c>
      <c r="D11" s="3" t="s">
        <v>65</v>
      </c>
      <c r="E11" s="3">
        <v>786.44</v>
      </c>
      <c r="F11" s="3">
        <f t="shared" si="0"/>
        <v>35963.9</v>
      </c>
    </row>
    <row r="12" spans="1:10">
      <c r="A12" s="3" t="s">
        <v>49</v>
      </c>
      <c r="B12" s="3" t="s">
        <v>324</v>
      </c>
      <c r="C12" s="3">
        <v>3.61</v>
      </c>
      <c r="D12" s="3" t="s">
        <v>65</v>
      </c>
      <c r="E12" s="3">
        <v>332.84</v>
      </c>
      <c r="F12" s="3">
        <f t="shared" si="0"/>
        <v>1201.55</v>
      </c>
    </row>
    <row r="13" spans="1:10">
      <c r="A13" s="3" t="s">
        <v>268</v>
      </c>
      <c r="B13" s="3" t="s">
        <v>101</v>
      </c>
      <c r="C13" s="3">
        <v>6.01</v>
      </c>
      <c r="D13" s="3" t="s">
        <v>65</v>
      </c>
      <c r="E13" s="3">
        <v>721.18</v>
      </c>
      <c r="F13" s="3">
        <f t="shared" si="0"/>
        <v>4334.29</v>
      </c>
    </row>
    <row r="14" spans="1:10">
      <c r="A14" s="3" t="s">
        <v>51</v>
      </c>
      <c r="B14" s="3" t="s">
        <v>102</v>
      </c>
      <c r="C14" s="3">
        <v>91.45</v>
      </c>
      <c r="D14" s="3" t="s">
        <v>65</v>
      </c>
      <c r="E14" s="3">
        <v>436.52</v>
      </c>
      <c r="F14" s="3">
        <f t="shared" si="0"/>
        <v>39919.75</v>
      </c>
    </row>
    <row r="15" spans="1:10">
      <c r="A15" s="3" t="s">
        <v>53</v>
      </c>
      <c r="B15" s="3" t="s">
        <v>103</v>
      </c>
      <c r="C15" s="3">
        <v>9.65</v>
      </c>
      <c r="D15" s="3" t="s">
        <v>65</v>
      </c>
      <c r="E15" s="3">
        <v>177.1</v>
      </c>
      <c r="F15" s="3">
        <f t="shared" si="0"/>
        <v>1709.02</v>
      </c>
    </row>
    <row r="16" spans="1:10">
      <c r="A16" s="3"/>
      <c r="B16" s="3"/>
      <c r="C16" s="3"/>
      <c r="D16" s="3"/>
      <c r="E16" s="3" t="s">
        <v>85</v>
      </c>
      <c r="F16" s="3">
        <f>SUM(F5:F15)</f>
        <v>624777.71400000015</v>
      </c>
    </row>
    <row r="17" spans="1:6" ht="30">
      <c r="A17" s="4"/>
      <c r="B17" s="5"/>
      <c r="C17" s="6"/>
      <c r="D17" s="7"/>
      <c r="E17" s="3" t="s">
        <v>59</v>
      </c>
      <c r="F17" s="3">
        <f>F16*12/100</f>
        <v>74973.325680000024</v>
      </c>
    </row>
    <row r="18" spans="1:6">
      <c r="A18" s="4"/>
      <c r="B18" s="5"/>
      <c r="C18" s="6"/>
      <c r="D18" s="7"/>
      <c r="E18" s="3"/>
      <c r="F18" s="3">
        <f>F17+F16</f>
        <v>699751.03968000016</v>
      </c>
    </row>
    <row r="19" spans="1:6" ht="30">
      <c r="A19" s="4"/>
      <c r="B19" s="5"/>
      <c r="C19" s="6"/>
      <c r="D19" s="7"/>
      <c r="E19" s="3" t="s">
        <v>60</v>
      </c>
      <c r="F19" s="3">
        <f>F18*1/100</f>
        <v>6997.5103968000012</v>
      </c>
    </row>
    <row r="20" spans="1:6">
      <c r="A20" s="4"/>
      <c r="B20" s="5"/>
      <c r="C20" s="6"/>
      <c r="D20" s="7"/>
      <c r="E20" s="3" t="s">
        <v>104</v>
      </c>
      <c r="F20" s="3">
        <f>F19+F18</f>
        <v>706748.55007680017</v>
      </c>
    </row>
  </sheetData>
  <mergeCells count="3">
    <mergeCell ref="A1:F1"/>
    <mergeCell ref="A2:F2"/>
    <mergeCell ref="A3:F3"/>
  </mergeCell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F21"/>
  <sheetViews>
    <sheetView workbookViewId="0">
      <selection activeCell="A3" sqref="A3:F3"/>
    </sheetView>
  </sheetViews>
  <sheetFormatPr defaultRowHeight="15"/>
  <cols>
    <col min="1" max="1" width="9.140625" style="8"/>
    <col min="2" max="2" width="42.85546875" style="9" customWidth="1"/>
    <col min="3" max="3" width="9.140625" style="1"/>
    <col min="4" max="4" width="9.140625" style="10"/>
    <col min="5" max="5" width="9.7109375" style="1" bestFit="1" customWidth="1"/>
    <col min="6" max="6" width="16.42578125" style="11" customWidth="1"/>
    <col min="7" max="16384" width="9.140625" style="1"/>
  </cols>
  <sheetData>
    <row r="1" spans="1:6" ht="18.75">
      <c r="A1" s="34" t="s">
        <v>0</v>
      </c>
      <c r="B1" s="34"/>
      <c r="C1" s="34"/>
      <c r="D1" s="34"/>
      <c r="E1" s="34"/>
      <c r="F1" s="34"/>
    </row>
    <row r="2" spans="1:6" ht="18.75">
      <c r="A2" s="34" t="s">
        <v>1</v>
      </c>
      <c r="B2" s="34"/>
      <c r="C2" s="34"/>
      <c r="D2" s="34"/>
      <c r="E2" s="34"/>
      <c r="F2" s="34"/>
    </row>
    <row r="3" spans="1:6" ht="60" customHeight="1">
      <c r="A3" s="35" t="s">
        <v>325</v>
      </c>
      <c r="B3" s="35"/>
      <c r="C3" s="35"/>
      <c r="D3" s="35"/>
      <c r="E3" s="35"/>
      <c r="F3" s="35"/>
    </row>
    <row r="4" spans="1:6">
      <c r="A4" s="2" t="s">
        <v>3</v>
      </c>
      <c r="B4" s="2" t="s">
        <v>4</v>
      </c>
      <c r="C4" s="2" t="s">
        <v>5</v>
      </c>
      <c r="D4" s="2" t="s">
        <v>6</v>
      </c>
      <c r="E4" s="2" t="s">
        <v>7</v>
      </c>
      <c r="F4" s="2" t="s">
        <v>8</v>
      </c>
    </row>
    <row r="5" spans="1:6" ht="30">
      <c r="A5" s="7">
        <v>1</v>
      </c>
      <c r="B5" s="3" t="s">
        <v>62</v>
      </c>
      <c r="C5" s="3">
        <v>8</v>
      </c>
      <c r="D5" s="3" t="s">
        <v>11</v>
      </c>
      <c r="E5" s="3">
        <v>330.4</v>
      </c>
      <c r="F5" s="3">
        <f>C5*E5</f>
        <v>2643.2</v>
      </c>
    </row>
    <row r="6" spans="1:6" ht="120">
      <c r="A6" s="14" t="s">
        <v>326</v>
      </c>
      <c r="B6" s="3" t="s">
        <v>94</v>
      </c>
      <c r="C6" s="13">
        <v>122.23</v>
      </c>
      <c r="D6" s="7" t="s">
        <v>65</v>
      </c>
      <c r="E6" s="13">
        <v>139.58000000000001</v>
      </c>
      <c r="F6" s="3">
        <f t="shared" ref="F6:F10" si="0">C6*E6</f>
        <v>17060.863400000002</v>
      </c>
    </row>
    <row r="7" spans="1:6" ht="105">
      <c r="A7" s="14" t="s">
        <v>95</v>
      </c>
      <c r="B7" s="3" t="s">
        <v>67</v>
      </c>
      <c r="C7" s="13">
        <v>36.82</v>
      </c>
      <c r="D7" s="7" t="s">
        <v>65</v>
      </c>
      <c r="E7" s="13">
        <v>415.84</v>
      </c>
      <c r="F7" s="3">
        <f t="shared" si="0"/>
        <v>15311.228799999999</v>
      </c>
    </row>
    <row r="8" spans="1:6" ht="90">
      <c r="A8" s="14" t="s">
        <v>312</v>
      </c>
      <c r="B8" s="3" t="s">
        <v>69</v>
      </c>
      <c r="C8" s="13">
        <v>61.85</v>
      </c>
      <c r="D8" s="4" t="s">
        <v>65</v>
      </c>
      <c r="E8" s="13">
        <v>1438.96</v>
      </c>
      <c r="F8" s="3">
        <f t="shared" si="0"/>
        <v>88999.676000000007</v>
      </c>
    </row>
    <row r="9" spans="1:6" ht="150">
      <c r="A9" s="14" t="s">
        <v>96</v>
      </c>
      <c r="B9" s="3" t="s">
        <v>97</v>
      </c>
      <c r="C9" s="13">
        <v>73.63</v>
      </c>
      <c r="D9" s="4" t="s">
        <v>65</v>
      </c>
      <c r="E9" s="13">
        <v>4858.76</v>
      </c>
      <c r="F9" s="3">
        <f t="shared" si="0"/>
        <v>357750.4988</v>
      </c>
    </row>
    <row r="10" spans="1:6" ht="45">
      <c r="A10" s="3" t="s">
        <v>98</v>
      </c>
      <c r="B10" s="3" t="s">
        <v>71</v>
      </c>
      <c r="C10" s="3">
        <v>48.33</v>
      </c>
      <c r="D10" s="3" t="s">
        <v>72</v>
      </c>
      <c r="E10" s="3">
        <v>184.61</v>
      </c>
      <c r="F10" s="3">
        <f t="shared" si="0"/>
        <v>8922.2013000000006</v>
      </c>
    </row>
    <row r="11" spans="1:6" ht="14.25" customHeight="1">
      <c r="A11" s="4">
        <v>7</v>
      </c>
      <c r="B11" s="5" t="s">
        <v>75</v>
      </c>
      <c r="C11" s="6"/>
      <c r="D11" s="7"/>
      <c r="E11" s="6"/>
      <c r="F11" s="3"/>
    </row>
    <row r="12" spans="1:6">
      <c r="A12" s="4" t="s">
        <v>76</v>
      </c>
      <c r="B12" s="3" t="s">
        <v>306</v>
      </c>
      <c r="C12" s="3">
        <v>31.66</v>
      </c>
      <c r="D12" s="3" t="s">
        <v>65</v>
      </c>
      <c r="E12" s="3">
        <v>786.44</v>
      </c>
      <c r="F12" s="3">
        <f t="shared" ref="F12:F16" si="1">C12*E12</f>
        <v>24898.690400000003</v>
      </c>
    </row>
    <row r="13" spans="1:6">
      <c r="A13" s="4" t="s">
        <v>78</v>
      </c>
      <c r="B13" s="3" t="s">
        <v>327</v>
      </c>
      <c r="C13" s="3">
        <v>36.82</v>
      </c>
      <c r="D13" s="3" t="s">
        <v>65</v>
      </c>
      <c r="E13" s="3">
        <v>332.84</v>
      </c>
      <c r="F13" s="3">
        <f t="shared" si="1"/>
        <v>12255.168799999999</v>
      </c>
    </row>
    <row r="14" spans="1:6">
      <c r="A14" s="4" t="s">
        <v>80</v>
      </c>
      <c r="B14" s="3" t="s">
        <v>315</v>
      </c>
      <c r="C14" s="3">
        <v>61.85</v>
      </c>
      <c r="D14" s="3" t="s">
        <v>65</v>
      </c>
      <c r="E14" s="3">
        <v>721.18</v>
      </c>
      <c r="F14" s="3">
        <f t="shared" si="1"/>
        <v>44604.983</v>
      </c>
    </row>
    <row r="15" spans="1:6">
      <c r="A15" s="4" t="s">
        <v>82</v>
      </c>
      <c r="B15" s="3" t="s">
        <v>307</v>
      </c>
      <c r="C15" s="3">
        <v>63.32</v>
      </c>
      <c r="D15" s="3" t="s">
        <v>65</v>
      </c>
      <c r="E15" s="3">
        <v>436.52</v>
      </c>
      <c r="F15" s="3">
        <f t="shared" si="1"/>
        <v>27640.446400000001</v>
      </c>
    </row>
    <row r="16" spans="1:6">
      <c r="A16" s="4" t="s">
        <v>84</v>
      </c>
      <c r="B16" s="3" t="s">
        <v>103</v>
      </c>
      <c r="C16" s="3">
        <v>122.2</v>
      </c>
      <c r="D16" s="3" t="s">
        <v>65</v>
      </c>
      <c r="E16" s="3">
        <v>177.1</v>
      </c>
      <c r="F16" s="3">
        <f t="shared" si="1"/>
        <v>21641.62</v>
      </c>
    </row>
    <row r="17" spans="1:6">
      <c r="A17" s="4"/>
      <c r="B17" s="5"/>
      <c r="C17" s="6"/>
      <c r="D17" s="7"/>
      <c r="E17" s="6" t="s">
        <v>58</v>
      </c>
      <c r="F17" s="13">
        <f>SUM(F5:F16)</f>
        <v>621728.5769000001</v>
      </c>
    </row>
    <row r="18" spans="1:6" ht="30">
      <c r="A18" s="4"/>
      <c r="B18" s="5"/>
      <c r="C18" s="6"/>
      <c r="D18" s="7"/>
      <c r="E18" s="3" t="s">
        <v>59</v>
      </c>
      <c r="F18" s="3">
        <f>F17*12/100</f>
        <v>74607.429228000008</v>
      </c>
    </row>
    <row r="19" spans="1:6">
      <c r="A19" s="4"/>
      <c r="B19" s="5"/>
      <c r="C19" s="6"/>
      <c r="D19" s="7"/>
      <c r="E19" s="3"/>
      <c r="F19" s="3">
        <f>F18+F17</f>
        <v>696336.0061280001</v>
      </c>
    </row>
    <row r="20" spans="1:6" ht="30">
      <c r="A20" s="4"/>
      <c r="B20" s="5"/>
      <c r="C20" s="6"/>
      <c r="D20" s="7"/>
      <c r="E20" s="3" t="s">
        <v>60</v>
      </c>
      <c r="F20" s="3">
        <f>F19*1/100</f>
        <v>6963.360061280001</v>
      </c>
    </row>
    <row r="21" spans="1:6">
      <c r="A21" s="4"/>
      <c r="B21" s="5"/>
      <c r="C21" s="6"/>
      <c r="D21" s="7"/>
      <c r="E21" s="3" t="s">
        <v>104</v>
      </c>
      <c r="F21" s="3">
        <f>F20+F19</f>
        <v>703299.36618928006</v>
      </c>
    </row>
  </sheetData>
  <mergeCells count="3">
    <mergeCell ref="A1:F1"/>
    <mergeCell ref="A2:F2"/>
    <mergeCell ref="A3:F3"/>
  </mergeCells>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F28"/>
  <sheetViews>
    <sheetView workbookViewId="0">
      <selection activeCell="A3" sqref="A3:F3"/>
    </sheetView>
  </sheetViews>
  <sheetFormatPr defaultRowHeight="15"/>
  <cols>
    <col min="1" max="1" width="9.140625" style="8"/>
    <col min="2" max="2" width="42.85546875" style="9" customWidth="1"/>
    <col min="3" max="3" width="9.140625" style="1"/>
    <col min="4" max="4" width="9.140625" style="10"/>
    <col min="5" max="5" width="9.7109375" style="1" bestFit="1" customWidth="1"/>
    <col min="6" max="6" width="16.42578125" style="11" customWidth="1"/>
    <col min="7" max="16384" width="9.140625" style="1"/>
  </cols>
  <sheetData>
    <row r="1" spans="1:6" ht="18.75">
      <c r="A1" s="34" t="s">
        <v>0</v>
      </c>
      <c r="B1" s="34"/>
      <c r="C1" s="34"/>
      <c r="D1" s="34"/>
      <c r="E1" s="34"/>
      <c r="F1" s="34"/>
    </row>
    <row r="2" spans="1:6" ht="18.75">
      <c r="A2" s="34" t="s">
        <v>1</v>
      </c>
      <c r="B2" s="34"/>
      <c r="C2" s="34"/>
      <c r="D2" s="34"/>
      <c r="E2" s="34"/>
      <c r="F2" s="34"/>
    </row>
    <row r="3" spans="1:6" ht="48" customHeight="1">
      <c r="A3" s="35" t="s">
        <v>403</v>
      </c>
      <c r="B3" s="35"/>
      <c r="C3" s="35"/>
      <c r="D3" s="35"/>
      <c r="E3" s="35"/>
      <c r="F3" s="35"/>
    </row>
    <row r="4" spans="1:6">
      <c r="A4" s="2" t="s">
        <v>3</v>
      </c>
      <c r="B4" s="2" t="s">
        <v>4</v>
      </c>
      <c r="C4" s="2" t="s">
        <v>5</v>
      </c>
      <c r="D4" s="2" t="s">
        <v>6</v>
      </c>
      <c r="E4" s="2" t="s">
        <v>7</v>
      </c>
      <c r="F4" s="2" t="s">
        <v>8</v>
      </c>
    </row>
    <row r="5" spans="1:6" ht="150">
      <c r="A5" s="30">
        <v>1</v>
      </c>
      <c r="B5" s="3" t="s">
        <v>404</v>
      </c>
      <c r="C5" s="3">
        <v>7.0780000000000003</v>
      </c>
      <c r="D5" s="3" t="s">
        <v>405</v>
      </c>
      <c r="E5" s="3">
        <v>139.58000000000001</v>
      </c>
      <c r="F5" s="3">
        <f t="shared" ref="F5:F19" si="0">C5*E5</f>
        <v>987.94724000000008</v>
      </c>
    </row>
    <row r="6" spans="1:6" ht="150">
      <c r="A6" s="30">
        <f>A5+1</f>
        <v>2</v>
      </c>
      <c r="B6" s="3" t="s">
        <v>406</v>
      </c>
      <c r="C6" s="3">
        <v>0.69699999999999995</v>
      </c>
      <c r="D6" s="3" t="s">
        <v>405</v>
      </c>
      <c r="E6" s="3">
        <v>415.58</v>
      </c>
      <c r="F6" s="3">
        <f t="shared" si="0"/>
        <v>289.65925999999996</v>
      </c>
    </row>
    <row r="7" spans="1:6" ht="90">
      <c r="A7" s="30">
        <v>3</v>
      </c>
      <c r="B7" s="3" t="s">
        <v>407</v>
      </c>
      <c r="C7" s="3">
        <v>9.2889999999999997</v>
      </c>
      <c r="D7" s="3" t="s">
        <v>408</v>
      </c>
      <c r="E7" s="3">
        <v>322.35000000000002</v>
      </c>
      <c r="F7" s="3">
        <f t="shared" si="0"/>
        <v>2994.30915</v>
      </c>
    </row>
    <row r="8" spans="1:6" ht="105">
      <c r="A8" s="30">
        <v>4</v>
      </c>
      <c r="B8" s="3" t="s">
        <v>409</v>
      </c>
      <c r="C8" s="3">
        <v>5.6630000000000003</v>
      </c>
      <c r="D8" s="3" t="s">
        <v>410</v>
      </c>
      <c r="E8" s="3">
        <v>3460.94</v>
      </c>
      <c r="F8" s="3">
        <f t="shared" si="0"/>
        <v>19599.303220000002</v>
      </c>
    </row>
    <row r="9" spans="1:6" ht="75">
      <c r="A9" s="30">
        <v>5</v>
      </c>
      <c r="B9" s="3" t="s">
        <v>411</v>
      </c>
      <c r="C9" s="3">
        <f>29.726+4.267</f>
        <v>33.993000000000002</v>
      </c>
      <c r="D9" s="3" t="s">
        <v>408</v>
      </c>
      <c r="E9" s="3">
        <v>184.61</v>
      </c>
      <c r="F9" s="3">
        <f t="shared" si="0"/>
        <v>6275.4477300000008</v>
      </c>
    </row>
    <row r="10" spans="1:6" ht="105">
      <c r="A10" s="30">
        <v>6</v>
      </c>
      <c r="B10" s="3" t="s">
        <v>412</v>
      </c>
      <c r="C10" s="3">
        <v>11.147</v>
      </c>
      <c r="D10" s="3" t="s">
        <v>405</v>
      </c>
      <c r="E10" s="3">
        <v>4492.3599999999997</v>
      </c>
      <c r="F10" s="3">
        <f t="shared" si="0"/>
        <v>50076.336919999994</v>
      </c>
    </row>
    <row r="11" spans="1:6" ht="135">
      <c r="A11" s="30">
        <v>6</v>
      </c>
      <c r="B11" s="3" t="s">
        <v>413</v>
      </c>
      <c r="C11" s="3">
        <v>2.1999999999999999E-2</v>
      </c>
      <c r="D11" s="3" t="s">
        <v>405</v>
      </c>
      <c r="E11" s="3">
        <v>50.82</v>
      </c>
      <c r="F11" s="3">
        <f t="shared" si="0"/>
        <v>1.1180399999999999</v>
      </c>
    </row>
    <row r="12" spans="1:6" ht="135">
      <c r="A12" s="30">
        <v>6</v>
      </c>
      <c r="B12" s="3" t="s">
        <v>414</v>
      </c>
      <c r="C12" s="3">
        <v>67.998000000000005</v>
      </c>
      <c r="D12" s="3" t="s">
        <v>410</v>
      </c>
      <c r="E12" s="3">
        <v>118.49</v>
      </c>
      <c r="F12" s="3">
        <f t="shared" si="0"/>
        <v>8057.08302</v>
      </c>
    </row>
    <row r="13" spans="1:6" ht="150">
      <c r="A13" s="30">
        <f t="shared" ref="A13" si="1">A10+1</f>
        <v>7</v>
      </c>
      <c r="B13" s="3" t="s">
        <v>415</v>
      </c>
      <c r="C13" s="3">
        <v>2390.491</v>
      </c>
      <c r="D13" s="3" t="s">
        <v>40</v>
      </c>
      <c r="E13" s="3">
        <f>142.3*0.868</f>
        <v>123.5164</v>
      </c>
      <c r="F13" s="3">
        <f t="shared" si="0"/>
        <v>295264.84255240002</v>
      </c>
    </row>
    <row r="14" spans="1:6" ht="105">
      <c r="A14" s="30">
        <v>8</v>
      </c>
      <c r="B14" s="3" t="s">
        <v>416</v>
      </c>
      <c r="C14" s="3">
        <v>3647.9459999999999</v>
      </c>
      <c r="D14" s="3" t="s">
        <v>40</v>
      </c>
      <c r="E14" s="3">
        <f>78.2*0.868</f>
        <v>67.877600000000001</v>
      </c>
      <c r="F14" s="3">
        <f t="shared" si="0"/>
        <v>247613.81940959999</v>
      </c>
    </row>
    <row r="15" spans="1:6" ht="165">
      <c r="A15" s="30">
        <v>9</v>
      </c>
      <c r="B15" s="3" t="s">
        <v>417</v>
      </c>
      <c r="C15" s="3">
        <v>47.545999999999999</v>
      </c>
      <c r="D15" s="3" t="s">
        <v>418</v>
      </c>
      <c r="E15" s="3">
        <f>450.6*0.868</f>
        <v>391.12080000000003</v>
      </c>
      <c r="F15" s="3">
        <f>C15*E15</f>
        <v>18596.229556800001</v>
      </c>
    </row>
    <row r="16" spans="1:6" ht="315">
      <c r="A16" s="30">
        <v>10</v>
      </c>
      <c r="B16" s="3" t="s">
        <v>419</v>
      </c>
      <c r="C16" s="3">
        <v>69.484999999999999</v>
      </c>
      <c r="D16" s="3" t="s">
        <v>410</v>
      </c>
      <c r="E16" s="3">
        <f>671.55*0.868</f>
        <v>582.90539999999999</v>
      </c>
      <c r="F16" s="3">
        <f t="shared" si="0"/>
        <v>40503.181719</v>
      </c>
    </row>
    <row r="17" spans="1:6" ht="135">
      <c r="A17" s="30">
        <f t="shared" ref="A17" si="2">A16+1</f>
        <v>11</v>
      </c>
      <c r="B17" s="3" t="s">
        <v>420</v>
      </c>
      <c r="C17" s="3">
        <v>138.96899999999999</v>
      </c>
      <c r="D17" s="3" t="s">
        <v>421</v>
      </c>
      <c r="E17" s="3">
        <v>53.49</v>
      </c>
      <c r="F17" s="3">
        <f t="shared" si="0"/>
        <v>7433.4518099999996</v>
      </c>
    </row>
    <row r="18" spans="1:6" ht="105">
      <c r="A18" s="30">
        <v>12</v>
      </c>
      <c r="B18" s="3" t="s">
        <v>422</v>
      </c>
      <c r="C18" s="3">
        <v>138.96899999999999</v>
      </c>
      <c r="D18" s="3" t="s">
        <v>421</v>
      </c>
      <c r="E18" s="3">
        <v>61.9</v>
      </c>
      <c r="F18" s="3">
        <f>C18*E18</f>
        <v>8602.1810999999998</v>
      </c>
    </row>
    <row r="19" spans="1:6" ht="135">
      <c r="A19" s="30">
        <f t="shared" ref="A19" si="3">A18+1</f>
        <v>13</v>
      </c>
      <c r="B19" s="3" t="s">
        <v>423</v>
      </c>
      <c r="C19" s="3">
        <v>111.473</v>
      </c>
      <c r="D19" s="3" t="s">
        <v>421</v>
      </c>
      <c r="E19" s="3">
        <v>286.69</v>
      </c>
      <c r="F19" s="3">
        <f t="shared" si="0"/>
        <v>31958.194370000001</v>
      </c>
    </row>
    <row r="20" spans="1:6" ht="75">
      <c r="A20" s="30">
        <v>20</v>
      </c>
      <c r="B20" s="3" t="s">
        <v>424</v>
      </c>
      <c r="C20" s="3"/>
      <c r="D20" s="3"/>
      <c r="E20" s="3"/>
      <c r="F20" s="3"/>
    </row>
    <row r="21" spans="1:6">
      <c r="A21" s="3" t="s">
        <v>76</v>
      </c>
      <c r="B21" s="3" t="s">
        <v>425</v>
      </c>
      <c r="C21" s="3">
        <v>9.83</v>
      </c>
      <c r="D21" s="3" t="s">
        <v>65</v>
      </c>
      <c r="E21" s="3">
        <v>786.44</v>
      </c>
      <c r="F21" s="3">
        <f t="shared" ref="F21:F22" si="4">C21*E21</f>
        <v>7730.7052000000003</v>
      </c>
    </row>
    <row r="22" spans="1:6">
      <c r="A22" s="3" t="s">
        <v>78</v>
      </c>
      <c r="B22" s="3" t="s">
        <v>426</v>
      </c>
      <c r="C22" s="3">
        <v>15.47</v>
      </c>
      <c r="D22" s="3" t="s">
        <v>65</v>
      </c>
      <c r="E22" s="3">
        <v>436.52</v>
      </c>
      <c r="F22" s="3">
        <f t="shared" si="4"/>
        <v>6752.9643999999998</v>
      </c>
    </row>
    <row r="23" spans="1:6">
      <c r="A23" s="3" t="s">
        <v>80</v>
      </c>
      <c r="B23" s="3" t="s">
        <v>427</v>
      </c>
      <c r="C23" s="3">
        <v>300</v>
      </c>
      <c r="D23" s="3" t="s">
        <v>428</v>
      </c>
      <c r="E23" s="3">
        <v>636.6</v>
      </c>
      <c r="F23" s="3">
        <v>190.98</v>
      </c>
    </row>
    <row r="24" spans="1:6">
      <c r="A24" s="4"/>
      <c r="B24" s="26"/>
      <c r="C24" s="6"/>
      <c r="D24" s="7"/>
      <c r="E24" s="6" t="s">
        <v>58</v>
      </c>
      <c r="F24" s="13">
        <f>SUM(F5:F23)</f>
        <v>752927.75469780015</v>
      </c>
    </row>
    <row r="25" spans="1:6" ht="30">
      <c r="A25" s="4"/>
      <c r="B25" s="26"/>
      <c r="C25" s="6"/>
      <c r="D25" s="7"/>
      <c r="E25" s="3" t="s">
        <v>59</v>
      </c>
      <c r="F25" s="3">
        <f>F24*12/100</f>
        <v>90351.330563736017</v>
      </c>
    </row>
    <row r="26" spans="1:6">
      <c r="A26" s="4"/>
      <c r="B26" s="26"/>
      <c r="C26" s="6"/>
      <c r="D26" s="7"/>
      <c r="E26" s="3"/>
      <c r="F26" s="3">
        <f>F25+F24</f>
        <v>843279.08526153618</v>
      </c>
    </row>
    <row r="27" spans="1:6" ht="30">
      <c r="A27" s="4"/>
      <c r="B27" s="26"/>
      <c r="C27" s="6"/>
      <c r="D27" s="7"/>
      <c r="E27" s="3" t="s">
        <v>60</v>
      </c>
      <c r="F27" s="3">
        <f>F26*1/100</f>
        <v>8432.7908526153624</v>
      </c>
    </row>
    <row r="28" spans="1:6">
      <c r="A28" s="4"/>
      <c r="B28" s="26"/>
      <c r="C28" s="6"/>
      <c r="D28" s="7"/>
      <c r="E28" s="3" t="s">
        <v>104</v>
      </c>
      <c r="F28" s="3">
        <f>F27+F26</f>
        <v>851711.87611415156</v>
      </c>
    </row>
  </sheetData>
  <mergeCells count="3">
    <mergeCell ref="A1:F1"/>
    <mergeCell ref="A2:F2"/>
    <mergeCell ref="A3:F3"/>
  </mergeCells>
  <dataValidations count="1">
    <dataValidation type="decimal" allowBlank="1" showInputMessage="1" showErrorMessage="1" errorTitle="Invalid Entry" error="Only Numeric Values are allowed. " promptTitle="Quantity" prompt="Please enter the Quantity for this item. " sqref="C6">
      <formula1>0</formula1>
      <formula2>999999999999999</formula2>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F21"/>
  <sheetViews>
    <sheetView workbookViewId="0">
      <selection activeCell="A3" sqref="A3:F3"/>
    </sheetView>
  </sheetViews>
  <sheetFormatPr defaultRowHeight="15"/>
  <cols>
    <col min="1" max="1" width="9.140625" style="8"/>
    <col min="2" max="2" width="42.85546875" style="9" customWidth="1"/>
    <col min="3" max="3" width="9.140625" style="1"/>
    <col min="4" max="4" width="9.140625" style="10"/>
    <col min="5" max="5" width="9.7109375" style="1" bestFit="1" customWidth="1"/>
    <col min="6" max="6" width="16.42578125" style="11" customWidth="1"/>
    <col min="7" max="16384" width="9.140625" style="1"/>
  </cols>
  <sheetData>
    <row r="1" spans="1:6" ht="18.75">
      <c r="A1" s="34" t="s">
        <v>0</v>
      </c>
      <c r="B1" s="34"/>
      <c r="C1" s="34"/>
      <c r="D1" s="34"/>
      <c r="E1" s="34"/>
      <c r="F1" s="34"/>
    </row>
    <row r="2" spans="1:6" ht="18.75">
      <c r="A2" s="34" t="s">
        <v>1</v>
      </c>
      <c r="B2" s="34"/>
      <c r="C2" s="34"/>
      <c r="D2" s="34"/>
      <c r="E2" s="34"/>
      <c r="F2" s="34"/>
    </row>
    <row r="3" spans="1:6" ht="52.5" customHeight="1">
      <c r="A3" s="35" t="s">
        <v>328</v>
      </c>
      <c r="B3" s="35"/>
      <c r="C3" s="35"/>
      <c r="D3" s="35"/>
      <c r="E3" s="35"/>
      <c r="F3" s="35"/>
    </row>
    <row r="4" spans="1:6">
      <c r="A4" s="2" t="s">
        <v>3</v>
      </c>
      <c r="B4" s="2" t="s">
        <v>4</v>
      </c>
      <c r="C4" s="2" t="s">
        <v>5</v>
      </c>
      <c r="D4" s="2" t="s">
        <v>6</v>
      </c>
      <c r="E4" s="2" t="s">
        <v>7</v>
      </c>
      <c r="F4" s="2" t="s">
        <v>8</v>
      </c>
    </row>
    <row r="5" spans="1:6" ht="30">
      <c r="A5" s="7">
        <v>1</v>
      </c>
      <c r="B5" s="3" t="s">
        <v>62</v>
      </c>
      <c r="C5" s="3">
        <v>5</v>
      </c>
      <c r="D5" s="3" t="s">
        <v>11</v>
      </c>
      <c r="E5" s="3">
        <v>330.4</v>
      </c>
      <c r="F5" s="3">
        <f>C5*E5</f>
        <v>1652</v>
      </c>
    </row>
    <row r="6" spans="1:6" ht="120">
      <c r="A6" s="14" t="s">
        <v>326</v>
      </c>
      <c r="B6" s="3" t="s">
        <v>94</v>
      </c>
      <c r="C6" s="13">
        <v>51.71</v>
      </c>
      <c r="D6" s="7" t="s">
        <v>65</v>
      </c>
      <c r="E6" s="13">
        <v>139.58000000000001</v>
      </c>
      <c r="F6" s="3">
        <f t="shared" ref="F6:F10" si="0">C6*E6</f>
        <v>7217.6818000000012</v>
      </c>
    </row>
    <row r="7" spans="1:6" ht="105">
      <c r="A7" s="14" t="s">
        <v>95</v>
      </c>
      <c r="B7" s="3" t="s">
        <v>67</v>
      </c>
      <c r="C7" s="13">
        <v>15.58</v>
      </c>
      <c r="D7" s="7" t="s">
        <v>65</v>
      </c>
      <c r="E7" s="13">
        <v>415.84</v>
      </c>
      <c r="F7" s="3">
        <f t="shared" si="0"/>
        <v>6478.7871999999998</v>
      </c>
    </row>
    <row r="8" spans="1:6" ht="90">
      <c r="A8" s="14" t="s">
        <v>312</v>
      </c>
      <c r="B8" s="3" t="s">
        <v>69</v>
      </c>
      <c r="C8" s="13">
        <v>26.17</v>
      </c>
      <c r="D8" s="4" t="s">
        <v>65</v>
      </c>
      <c r="E8" s="13">
        <v>1438.96</v>
      </c>
      <c r="F8" s="3">
        <f t="shared" si="0"/>
        <v>37657.583200000001</v>
      </c>
    </row>
    <row r="9" spans="1:6" ht="150">
      <c r="A9" s="14" t="s">
        <v>96</v>
      </c>
      <c r="B9" s="3" t="s">
        <v>97</v>
      </c>
      <c r="C9" s="13">
        <v>31.15</v>
      </c>
      <c r="D9" s="4" t="s">
        <v>65</v>
      </c>
      <c r="E9" s="13">
        <v>4858.76</v>
      </c>
      <c r="F9" s="3">
        <f t="shared" si="0"/>
        <v>151350.37400000001</v>
      </c>
    </row>
    <row r="10" spans="1:6" ht="45">
      <c r="A10" s="3" t="s">
        <v>98</v>
      </c>
      <c r="B10" s="3" t="s">
        <v>71</v>
      </c>
      <c r="C10" s="3">
        <v>20.45</v>
      </c>
      <c r="D10" s="3" t="s">
        <v>72</v>
      </c>
      <c r="E10" s="3">
        <v>184.61</v>
      </c>
      <c r="F10" s="3">
        <f t="shared" si="0"/>
        <v>3775.2745</v>
      </c>
    </row>
    <row r="11" spans="1:6" ht="14.25" customHeight="1">
      <c r="A11" s="4">
        <v>7</v>
      </c>
      <c r="B11" s="5" t="s">
        <v>75</v>
      </c>
      <c r="C11" s="6"/>
      <c r="D11" s="7"/>
      <c r="E11" s="6"/>
      <c r="F11" s="3"/>
    </row>
    <row r="12" spans="1:6">
      <c r="A12" s="4" t="s">
        <v>76</v>
      </c>
      <c r="B12" s="3" t="s">
        <v>306</v>
      </c>
      <c r="C12" s="3">
        <v>13.39</v>
      </c>
      <c r="D12" s="3" t="s">
        <v>65</v>
      </c>
      <c r="E12" s="3">
        <v>786.44</v>
      </c>
      <c r="F12" s="3">
        <f t="shared" ref="F12:F16" si="1">C12*E12</f>
        <v>10530.431600000002</v>
      </c>
    </row>
    <row r="13" spans="1:6">
      <c r="A13" s="4" t="s">
        <v>78</v>
      </c>
      <c r="B13" s="3" t="s">
        <v>327</v>
      </c>
      <c r="C13" s="3">
        <v>15.58</v>
      </c>
      <c r="D13" s="3" t="s">
        <v>65</v>
      </c>
      <c r="E13" s="3">
        <v>332.84</v>
      </c>
      <c r="F13" s="3">
        <f t="shared" si="1"/>
        <v>5185.6471999999994</v>
      </c>
    </row>
    <row r="14" spans="1:6">
      <c r="A14" s="4" t="s">
        <v>80</v>
      </c>
      <c r="B14" s="3" t="s">
        <v>315</v>
      </c>
      <c r="C14" s="3">
        <v>26.17</v>
      </c>
      <c r="D14" s="3" t="s">
        <v>65</v>
      </c>
      <c r="E14" s="3">
        <v>721.18</v>
      </c>
      <c r="F14" s="3">
        <f t="shared" si="1"/>
        <v>18873.280599999998</v>
      </c>
    </row>
    <row r="15" spans="1:6">
      <c r="A15" s="4" t="s">
        <v>82</v>
      </c>
      <c r="B15" s="3" t="s">
        <v>307</v>
      </c>
      <c r="C15" s="3">
        <v>26.79</v>
      </c>
      <c r="D15" s="3" t="s">
        <v>65</v>
      </c>
      <c r="E15" s="3">
        <v>436.52</v>
      </c>
      <c r="F15" s="3">
        <f t="shared" si="1"/>
        <v>11694.370799999999</v>
      </c>
    </row>
    <row r="16" spans="1:6">
      <c r="A16" s="4" t="s">
        <v>84</v>
      </c>
      <c r="B16" s="3" t="s">
        <v>103</v>
      </c>
      <c r="C16" s="3">
        <v>51.689</v>
      </c>
      <c r="D16" s="3" t="s">
        <v>65</v>
      </c>
      <c r="E16" s="3">
        <v>177.1</v>
      </c>
      <c r="F16" s="3">
        <f t="shared" si="1"/>
        <v>9154.1219000000001</v>
      </c>
    </row>
    <row r="17" spans="1:6">
      <c r="A17" s="4"/>
      <c r="B17" s="5"/>
      <c r="C17" s="6"/>
      <c r="D17" s="7"/>
      <c r="E17" s="6" t="s">
        <v>58</v>
      </c>
      <c r="F17" s="13">
        <f>SUM(F5:F16)</f>
        <v>263569.55280000006</v>
      </c>
    </row>
    <row r="18" spans="1:6" ht="30">
      <c r="A18" s="4"/>
      <c r="B18" s="5"/>
      <c r="C18" s="6"/>
      <c r="D18" s="7"/>
      <c r="E18" s="3" t="s">
        <v>59</v>
      </c>
      <c r="F18" s="3">
        <f>F17*12/100</f>
        <v>31628.346336000006</v>
      </c>
    </row>
    <row r="19" spans="1:6">
      <c r="A19" s="4"/>
      <c r="B19" s="5"/>
      <c r="C19" s="6"/>
      <c r="D19" s="7"/>
      <c r="E19" s="3"/>
      <c r="F19" s="3">
        <f>F18+F17</f>
        <v>295197.89913600008</v>
      </c>
    </row>
    <row r="20" spans="1:6" ht="30">
      <c r="A20" s="4"/>
      <c r="B20" s="5"/>
      <c r="C20" s="6"/>
      <c r="D20" s="7"/>
      <c r="E20" s="3" t="s">
        <v>60</v>
      </c>
      <c r="F20" s="3">
        <f>F19*1/100</f>
        <v>2951.9789913600007</v>
      </c>
    </row>
    <row r="21" spans="1:6">
      <c r="A21" s="4"/>
      <c r="B21" s="5"/>
      <c r="C21" s="6"/>
      <c r="D21" s="7"/>
      <c r="E21" s="3" t="s">
        <v>104</v>
      </c>
      <c r="F21" s="3">
        <f>F20+F19</f>
        <v>298149.87812736008</v>
      </c>
    </row>
  </sheetData>
  <mergeCells count="3">
    <mergeCell ref="A1:F1"/>
    <mergeCell ref="A2:F2"/>
    <mergeCell ref="A3:F3"/>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G30"/>
  <sheetViews>
    <sheetView workbookViewId="0">
      <selection activeCell="A3" sqref="A3:F3"/>
    </sheetView>
  </sheetViews>
  <sheetFormatPr defaultColWidth="9.140625" defaultRowHeight="15"/>
  <cols>
    <col min="1" max="1" width="9.28515625" style="8" bestFit="1" customWidth="1"/>
    <col min="2" max="2" width="42.85546875" style="9" customWidth="1"/>
    <col min="3" max="3" width="12.42578125" style="1" customWidth="1"/>
    <col min="4" max="4" width="9.140625" style="10"/>
    <col min="5" max="5" width="12.7109375" style="1" bestFit="1" customWidth="1"/>
    <col min="6" max="6" width="16.42578125" style="11" customWidth="1"/>
    <col min="7" max="16384" width="9.140625" style="1"/>
  </cols>
  <sheetData>
    <row r="1" spans="1:6">
      <c r="A1" s="43" t="s">
        <v>0</v>
      </c>
      <c r="B1" s="44"/>
      <c r="C1" s="44"/>
      <c r="D1" s="44"/>
      <c r="E1" s="44"/>
      <c r="F1" s="45"/>
    </row>
    <row r="2" spans="1:6">
      <c r="A2" s="43" t="s">
        <v>1</v>
      </c>
      <c r="B2" s="44"/>
      <c r="C2" s="44"/>
      <c r="D2" s="44"/>
      <c r="E2" s="44"/>
      <c r="F2" s="45"/>
    </row>
    <row r="3" spans="1:6" ht="36" customHeight="1">
      <c r="A3" s="43" t="s">
        <v>384</v>
      </c>
      <c r="B3" s="44"/>
      <c r="C3" s="44"/>
      <c r="D3" s="44"/>
      <c r="E3" s="44"/>
      <c r="F3" s="45"/>
    </row>
    <row r="4" spans="1:6">
      <c r="A4" s="2" t="s">
        <v>3</v>
      </c>
      <c r="B4" s="2" t="s">
        <v>4</v>
      </c>
      <c r="C4" s="2" t="s">
        <v>5</v>
      </c>
      <c r="D4" s="2" t="s">
        <v>6</v>
      </c>
      <c r="E4" s="2" t="s">
        <v>7</v>
      </c>
      <c r="F4" s="2" t="s">
        <v>8</v>
      </c>
    </row>
    <row r="5" spans="1:6" s="9" customFormat="1" ht="30">
      <c r="A5" s="14">
        <v>1</v>
      </c>
      <c r="B5" s="3" t="s">
        <v>62</v>
      </c>
      <c r="C5" s="3">
        <f>5+5</f>
        <v>10</v>
      </c>
      <c r="D5" s="7" t="s">
        <v>11</v>
      </c>
      <c r="E5" s="3">
        <v>330.4</v>
      </c>
      <c r="F5" s="3">
        <f>C5*E5</f>
        <v>3304</v>
      </c>
    </row>
    <row r="6" spans="1:6" ht="75">
      <c r="A6" s="14" t="s">
        <v>63</v>
      </c>
      <c r="B6" s="3" t="s">
        <v>64</v>
      </c>
      <c r="C6" s="3">
        <v>26.46</v>
      </c>
      <c r="D6" s="7" t="s">
        <v>65</v>
      </c>
      <c r="E6" s="13">
        <v>139.58000000000001</v>
      </c>
      <c r="F6" s="3">
        <f t="shared" ref="F6:F20" si="0">C6*E6</f>
        <v>3693.2868000000003</v>
      </c>
    </row>
    <row r="7" spans="1:6" ht="105">
      <c r="A7" s="14" t="s">
        <v>66</v>
      </c>
      <c r="B7" s="3" t="s">
        <v>67</v>
      </c>
      <c r="C7" s="3">
        <v>2.48</v>
      </c>
      <c r="D7" s="7" t="s">
        <v>65</v>
      </c>
      <c r="E7" s="13">
        <v>415.58</v>
      </c>
      <c r="F7" s="3">
        <f t="shared" si="0"/>
        <v>1030.6384</v>
      </c>
    </row>
    <row r="8" spans="1:6" ht="90">
      <c r="A8" s="14" t="s">
        <v>68</v>
      </c>
      <c r="B8" s="3" t="s">
        <v>69</v>
      </c>
      <c r="C8" s="3">
        <v>4.16</v>
      </c>
      <c r="D8" s="4" t="s">
        <v>65</v>
      </c>
      <c r="E8" s="13">
        <v>1438.96</v>
      </c>
      <c r="F8" s="3">
        <f t="shared" si="0"/>
        <v>5986.0736000000006</v>
      </c>
    </row>
    <row r="9" spans="1:6" ht="105">
      <c r="A9" s="14" t="s">
        <v>385</v>
      </c>
      <c r="B9" s="3" t="s">
        <v>74</v>
      </c>
      <c r="C9" s="3">
        <v>24.78</v>
      </c>
      <c r="D9" s="4" t="s">
        <v>65</v>
      </c>
      <c r="E9" s="13">
        <v>4858.76</v>
      </c>
      <c r="F9" s="3">
        <f t="shared" si="0"/>
        <v>120400.07280000001</v>
      </c>
    </row>
    <row r="10" spans="1:6" ht="60">
      <c r="A10" s="14" t="s">
        <v>132</v>
      </c>
      <c r="B10" s="3" t="s">
        <v>386</v>
      </c>
      <c r="C10" s="13">
        <v>12.39</v>
      </c>
      <c r="D10" s="4" t="s">
        <v>65</v>
      </c>
      <c r="E10" s="13">
        <v>5891.97</v>
      </c>
      <c r="F10" s="3">
        <f t="shared" si="0"/>
        <v>73001.508300000001</v>
      </c>
    </row>
    <row r="11" spans="1:6" ht="105">
      <c r="A11" s="14" t="s">
        <v>359</v>
      </c>
      <c r="B11" s="3" t="s">
        <v>387</v>
      </c>
      <c r="C11" s="13">
        <v>4.96</v>
      </c>
      <c r="D11" s="7" t="s">
        <v>65</v>
      </c>
      <c r="E11" s="13">
        <v>6092.63</v>
      </c>
      <c r="F11" s="3">
        <f t="shared" si="0"/>
        <v>30219.444800000001</v>
      </c>
    </row>
    <row r="12" spans="1:6" ht="120">
      <c r="A12" s="14" t="s">
        <v>388</v>
      </c>
      <c r="B12" s="20" t="s">
        <v>111</v>
      </c>
      <c r="C12" s="27">
        <v>0.88400000000000001</v>
      </c>
      <c r="D12" s="14" t="s">
        <v>112</v>
      </c>
      <c r="E12" s="13">
        <v>79086.94</v>
      </c>
      <c r="F12" s="3">
        <f t="shared" si="0"/>
        <v>69912.854959999997</v>
      </c>
    </row>
    <row r="13" spans="1:6" ht="120">
      <c r="A13" s="14" t="s">
        <v>389</v>
      </c>
      <c r="B13" s="20" t="s">
        <v>390</v>
      </c>
      <c r="C13" s="27">
        <v>0.26300000000000001</v>
      </c>
      <c r="D13" s="14" t="s">
        <v>112</v>
      </c>
      <c r="E13" s="13">
        <v>77259.94</v>
      </c>
      <c r="F13" s="3">
        <f t="shared" si="0"/>
        <v>20319.364220000003</v>
      </c>
    </row>
    <row r="14" spans="1:6" ht="45">
      <c r="A14" s="14" t="s">
        <v>391</v>
      </c>
      <c r="B14" s="20" t="s">
        <v>71</v>
      </c>
      <c r="C14" s="3">
        <f>81.32+8.14</f>
        <v>89.46</v>
      </c>
      <c r="D14" s="14" t="s">
        <v>72</v>
      </c>
      <c r="E14" s="13">
        <v>184.61</v>
      </c>
      <c r="F14" s="3">
        <f t="shared" si="0"/>
        <v>16515.210599999999</v>
      </c>
    </row>
    <row r="15" spans="1:6">
      <c r="A15" s="4">
        <v>11</v>
      </c>
      <c r="B15" s="16" t="s">
        <v>75</v>
      </c>
      <c r="C15" s="3"/>
      <c r="D15" s="7"/>
      <c r="E15" s="6"/>
      <c r="F15" s="3"/>
    </row>
    <row r="16" spans="1:6">
      <c r="A16" s="4" t="s">
        <v>76</v>
      </c>
      <c r="B16" s="3" t="s">
        <v>306</v>
      </c>
      <c r="C16" s="3">
        <f>10.66+7.46</f>
        <v>18.12</v>
      </c>
      <c r="D16" s="3" t="s">
        <v>65</v>
      </c>
      <c r="E16" s="3">
        <v>786.44</v>
      </c>
      <c r="F16" s="3">
        <f t="shared" si="0"/>
        <v>14250.292800000001</v>
      </c>
    </row>
    <row r="17" spans="1:7">
      <c r="A17" s="4" t="s">
        <v>78</v>
      </c>
      <c r="B17" s="3" t="s">
        <v>392</v>
      </c>
      <c r="C17" s="3">
        <v>2.48</v>
      </c>
      <c r="D17" s="3" t="s">
        <v>65</v>
      </c>
      <c r="E17" s="3">
        <v>332.84</v>
      </c>
      <c r="F17" s="3">
        <f t="shared" si="0"/>
        <v>825.44319999999993</v>
      </c>
    </row>
    <row r="18" spans="1:7">
      <c r="A18" s="4" t="s">
        <v>80</v>
      </c>
      <c r="B18" s="3" t="s">
        <v>315</v>
      </c>
      <c r="C18" s="3">
        <v>4.16</v>
      </c>
      <c r="D18" s="3" t="s">
        <v>65</v>
      </c>
      <c r="E18" s="3">
        <v>721.18</v>
      </c>
      <c r="F18" s="3">
        <f t="shared" si="0"/>
        <v>3000.1088</v>
      </c>
    </row>
    <row r="19" spans="1:7">
      <c r="A19" s="4" t="s">
        <v>82</v>
      </c>
      <c r="B19" s="3" t="s">
        <v>307</v>
      </c>
      <c r="C19" s="3">
        <f>21.31+14.93</f>
        <v>36.239999999999995</v>
      </c>
      <c r="D19" s="3" t="s">
        <v>65</v>
      </c>
      <c r="E19" s="3">
        <v>436.52</v>
      </c>
      <c r="F19" s="3">
        <f t="shared" si="0"/>
        <v>15819.484799999997</v>
      </c>
    </row>
    <row r="20" spans="1:7">
      <c r="A20" s="4" t="s">
        <v>84</v>
      </c>
      <c r="B20" s="3" t="s">
        <v>103</v>
      </c>
      <c r="C20" s="3">
        <v>26.46</v>
      </c>
      <c r="D20" s="3" t="s">
        <v>65</v>
      </c>
      <c r="E20" s="3">
        <v>177.1</v>
      </c>
      <c r="F20" s="3">
        <f t="shared" si="0"/>
        <v>4686.0659999999998</v>
      </c>
    </row>
    <row r="21" spans="1:7">
      <c r="A21" s="4"/>
      <c r="B21" s="16"/>
      <c r="C21" s="6"/>
      <c r="D21" s="7"/>
      <c r="E21" s="6" t="s">
        <v>58</v>
      </c>
      <c r="F21" s="13">
        <f>SUM(F5:F20)</f>
        <v>382963.85007999989</v>
      </c>
    </row>
    <row r="22" spans="1:7">
      <c r="A22" s="28"/>
      <c r="B22" s="46" t="s">
        <v>86</v>
      </c>
      <c r="C22" s="47"/>
      <c r="D22" s="47"/>
      <c r="E22" s="48"/>
      <c r="F22" s="13">
        <f>F21*12/100</f>
        <v>45955.66200959999</v>
      </c>
    </row>
    <row r="23" spans="1:7">
      <c r="A23" s="28"/>
      <c r="B23" s="39" t="s">
        <v>85</v>
      </c>
      <c r="C23" s="40"/>
      <c r="D23" s="40"/>
      <c r="E23" s="41"/>
      <c r="F23" s="13">
        <f>F21+F22</f>
        <v>428919.51208959986</v>
      </c>
    </row>
    <row r="24" spans="1:7">
      <c r="A24" s="28"/>
      <c r="B24" s="39" t="s">
        <v>393</v>
      </c>
      <c r="C24" s="40"/>
      <c r="D24" s="40"/>
      <c r="E24" s="41"/>
      <c r="F24" s="13">
        <f>F23*1/100</f>
        <v>4289.1951208959981</v>
      </c>
    </row>
    <row r="25" spans="1:7">
      <c r="A25" s="28"/>
      <c r="B25" s="39" t="s">
        <v>394</v>
      </c>
      <c r="C25" s="40"/>
      <c r="D25" s="40"/>
      <c r="E25" s="41"/>
      <c r="F25" s="13">
        <f>F23+F24</f>
        <v>433208.70721049584</v>
      </c>
    </row>
    <row r="26" spans="1:7">
      <c r="A26" s="28"/>
      <c r="B26" s="39" t="s">
        <v>395</v>
      </c>
      <c r="C26" s="40"/>
      <c r="D26" s="40"/>
      <c r="E26" s="41"/>
      <c r="F26" s="13">
        <f>ROUND(F25,0)</f>
        <v>433209</v>
      </c>
    </row>
    <row r="30" spans="1:7" ht="63.75" customHeight="1">
      <c r="A30" s="42" t="s">
        <v>396</v>
      </c>
      <c r="B30" s="42"/>
      <c r="C30" s="42"/>
      <c r="D30" s="42"/>
      <c r="E30" s="42"/>
      <c r="F30" s="42"/>
      <c r="G30" s="29"/>
    </row>
  </sheetData>
  <mergeCells count="9">
    <mergeCell ref="B25:E25"/>
    <mergeCell ref="B26:E26"/>
    <mergeCell ref="A30:F30"/>
    <mergeCell ref="A1:F1"/>
    <mergeCell ref="A2:F2"/>
    <mergeCell ref="A3:F3"/>
    <mergeCell ref="B22:E22"/>
    <mergeCell ref="B23:E23"/>
    <mergeCell ref="B24:E24"/>
  </mergeCells>
  <pageMargins left="0.7" right="0.7" top="0.75" bottom="0.75" header="0.3" footer="0.3"/>
</worksheet>
</file>

<file path=xl/worksheets/sheet20.xml><?xml version="1.0" encoding="utf-8"?>
<worksheet xmlns="http://schemas.openxmlformats.org/spreadsheetml/2006/main" xmlns:r="http://schemas.openxmlformats.org/officeDocument/2006/relationships">
  <dimension ref="A1:F24"/>
  <sheetViews>
    <sheetView workbookViewId="0">
      <selection activeCell="A3" sqref="A3:F3"/>
    </sheetView>
  </sheetViews>
  <sheetFormatPr defaultRowHeight="15"/>
  <cols>
    <col min="1" max="1" width="9.140625" style="8"/>
    <col min="2" max="2" width="42.28515625" style="9" customWidth="1"/>
    <col min="3" max="3" width="9.5703125" style="1" bestFit="1" customWidth="1"/>
    <col min="4" max="4" width="9.140625" style="10"/>
    <col min="5" max="5" width="9.140625" style="1"/>
    <col min="6" max="6" width="19.42578125" style="11" customWidth="1"/>
    <col min="7" max="16384" width="9.140625" style="1"/>
  </cols>
  <sheetData>
    <row r="1" spans="1:6" ht="18.75">
      <c r="A1" s="34" t="s">
        <v>0</v>
      </c>
      <c r="B1" s="34"/>
      <c r="C1" s="34"/>
      <c r="D1" s="34"/>
      <c r="E1" s="34"/>
      <c r="F1" s="34"/>
    </row>
    <row r="2" spans="1:6" ht="18.75">
      <c r="A2" s="34" t="s">
        <v>1</v>
      </c>
      <c r="B2" s="34"/>
      <c r="C2" s="34"/>
      <c r="D2" s="34"/>
      <c r="E2" s="34"/>
      <c r="F2" s="34"/>
    </row>
    <row r="3" spans="1:6" ht="57.75" customHeight="1">
      <c r="A3" s="35" t="s">
        <v>329</v>
      </c>
      <c r="B3" s="35"/>
      <c r="C3" s="35"/>
      <c r="D3" s="35"/>
      <c r="E3" s="35"/>
      <c r="F3" s="35"/>
    </row>
    <row r="4" spans="1:6">
      <c r="A4" s="2" t="s">
        <v>3</v>
      </c>
      <c r="B4" s="2" t="s">
        <v>4</v>
      </c>
      <c r="C4" s="2" t="s">
        <v>5</v>
      </c>
      <c r="D4" s="2" t="s">
        <v>6</v>
      </c>
      <c r="E4" s="2" t="s">
        <v>7</v>
      </c>
      <c r="F4" s="2" t="s">
        <v>8</v>
      </c>
    </row>
    <row r="5" spans="1:6" ht="30">
      <c r="A5" s="12" t="s">
        <v>91</v>
      </c>
      <c r="B5" s="3" t="s">
        <v>92</v>
      </c>
      <c r="C5" s="13">
        <v>5</v>
      </c>
      <c r="D5" s="7" t="s">
        <v>93</v>
      </c>
      <c r="E5" s="13">
        <v>330.4</v>
      </c>
      <c r="F5" s="13">
        <f>C5*E5</f>
        <v>1652</v>
      </c>
    </row>
    <row r="6" spans="1:6" ht="120">
      <c r="A6" s="14" t="s">
        <v>330</v>
      </c>
      <c r="B6" s="3" t="s">
        <v>94</v>
      </c>
      <c r="C6" s="13">
        <v>73.989999999999995</v>
      </c>
      <c r="D6" s="7" t="s">
        <v>65</v>
      </c>
      <c r="E6" s="6">
        <v>139.58000000000001</v>
      </c>
      <c r="F6" s="13">
        <f t="shared" ref="F6:F19" si="0">C6*E6</f>
        <v>10327.5242</v>
      </c>
    </row>
    <row r="7" spans="1:6" ht="105">
      <c r="A7" s="14" t="s">
        <v>95</v>
      </c>
      <c r="B7" s="3" t="s">
        <v>67</v>
      </c>
      <c r="C7" s="13">
        <v>6.73</v>
      </c>
      <c r="D7" s="7" t="s">
        <v>65</v>
      </c>
      <c r="E7" s="6">
        <v>415.58</v>
      </c>
      <c r="F7" s="13">
        <f t="shared" si="0"/>
        <v>2796.8534</v>
      </c>
    </row>
    <row r="8" spans="1:6" ht="90">
      <c r="A8" s="14" t="s">
        <v>312</v>
      </c>
      <c r="B8" s="3" t="s">
        <v>69</v>
      </c>
      <c r="C8" s="13">
        <v>11.3</v>
      </c>
      <c r="D8" s="7" t="s">
        <v>65</v>
      </c>
      <c r="E8" s="6">
        <v>1438.96</v>
      </c>
      <c r="F8" s="13">
        <f t="shared" si="0"/>
        <v>16260.248000000001</v>
      </c>
    </row>
    <row r="9" spans="1:6" ht="60">
      <c r="A9" s="12" t="s">
        <v>106</v>
      </c>
      <c r="B9" s="3" t="s">
        <v>107</v>
      </c>
      <c r="C9" s="13">
        <v>29.6</v>
      </c>
      <c r="D9" s="7" t="s">
        <v>65</v>
      </c>
      <c r="E9" s="6">
        <v>5891.97</v>
      </c>
      <c r="F9" s="13">
        <f t="shared" si="0"/>
        <v>174402.31200000001</v>
      </c>
    </row>
    <row r="10" spans="1:6" ht="135">
      <c r="A10" s="12" t="s">
        <v>108</v>
      </c>
      <c r="B10" s="3" t="s">
        <v>109</v>
      </c>
      <c r="C10" s="13">
        <v>13.45</v>
      </c>
      <c r="D10" s="7" t="s">
        <v>65</v>
      </c>
      <c r="E10" s="6">
        <v>6092.63</v>
      </c>
      <c r="F10" s="13">
        <f t="shared" si="0"/>
        <v>81945.873500000002</v>
      </c>
    </row>
    <row r="11" spans="1:6" ht="120">
      <c r="A11" s="3" t="s">
        <v>110</v>
      </c>
      <c r="B11" s="3" t="s">
        <v>111</v>
      </c>
      <c r="C11" s="3">
        <v>1.76</v>
      </c>
      <c r="D11" s="3" t="s">
        <v>112</v>
      </c>
      <c r="E11" s="3">
        <v>79086.94</v>
      </c>
      <c r="F11" s="3">
        <f t="shared" si="0"/>
        <v>139193.01440000001</v>
      </c>
    </row>
    <row r="12" spans="1:6" ht="120">
      <c r="A12" s="12" t="s">
        <v>113</v>
      </c>
      <c r="B12" s="3" t="s">
        <v>114</v>
      </c>
      <c r="C12" s="13">
        <v>2.16</v>
      </c>
      <c r="D12" s="7" t="s">
        <v>112</v>
      </c>
      <c r="E12" s="6">
        <v>77259.94</v>
      </c>
      <c r="F12" s="13">
        <f t="shared" si="0"/>
        <v>166881.47040000002</v>
      </c>
    </row>
    <row r="13" spans="1:6" ht="60">
      <c r="A13" s="3" t="s">
        <v>115</v>
      </c>
      <c r="B13" s="3" t="s">
        <v>116</v>
      </c>
      <c r="C13" s="13">
        <v>105.95</v>
      </c>
      <c r="D13" s="3" t="s">
        <v>72</v>
      </c>
      <c r="E13" s="15">
        <v>184.61</v>
      </c>
      <c r="F13" s="13">
        <f t="shared" si="0"/>
        <v>19559.429500000002</v>
      </c>
    </row>
    <row r="14" spans="1:6">
      <c r="A14" s="4">
        <v>10</v>
      </c>
      <c r="B14" s="5" t="s">
        <v>75</v>
      </c>
      <c r="C14" s="13"/>
      <c r="D14" s="7"/>
      <c r="E14" s="6"/>
      <c r="F14" s="13"/>
    </row>
    <row r="15" spans="1:6">
      <c r="A15" s="4" t="s">
        <v>331</v>
      </c>
      <c r="B15" s="3" t="s">
        <v>99</v>
      </c>
      <c r="C15" s="3">
        <v>17.350000000000001</v>
      </c>
      <c r="D15" s="3" t="s">
        <v>65</v>
      </c>
      <c r="E15" s="3">
        <v>786.44</v>
      </c>
      <c r="F15" s="13">
        <f t="shared" si="0"/>
        <v>13644.734000000002</v>
      </c>
    </row>
    <row r="16" spans="1:6">
      <c r="A16" s="4" t="s">
        <v>332</v>
      </c>
      <c r="B16" s="3" t="s">
        <v>333</v>
      </c>
      <c r="C16" s="3">
        <v>6.73</v>
      </c>
      <c r="D16" s="3" t="s">
        <v>65</v>
      </c>
      <c r="E16" s="3">
        <v>332.84</v>
      </c>
      <c r="F16" s="13">
        <f t="shared" si="0"/>
        <v>2240.0131999999999</v>
      </c>
    </row>
    <row r="17" spans="1:6">
      <c r="A17" s="4" t="s">
        <v>334</v>
      </c>
      <c r="B17" s="3" t="s">
        <v>315</v>
      </c>
      <c r="C17" s="3">
        <v>11.3</v>
      </c>
      <c r="D17" s="3" t="s">
        <v>65</v>
      </c>
      <c r="E17" s="3">
        <v>721.18</v>
      </c>
      <c r="F17" s="13">
        <f t="shared" si="0"/>
        <v>8149.3339999999998</v>
      </c>
    </row>
    <row r="18" spans="1:6">
      <c r="A18" s="4" t="s">
        <v>335</v>
      </c>
      <c r="B18" s="3" t="s">
        <v>307</v>
      </c>
      <c r="C18" s="3">
        <v>34.71</v>
      </c>
      <c r="D18" s="3" t="s">
        <v>65</v>
      </c>
      <c r="E18" s="3">
        <v>436.52</v>
      </c>
      <c r="F18" s="13">
        <f t="shared" si="0"/>
        <v>15151.609199999999</v>
      </c>
    </row>
    <row r="19" spans="1:6">
      <c r="A19" s="4" t="s">
        <v>336</v>
      </c>
      <c r="B19" s="3" t="s">
        <v>103</v>
      </c>
      <c r="C19" s="3">
        <v>73.989999999999995</v>
      </c>
      <c r="D19" s="3" t="s">
        <v>65</v>
      </c>
      <c r="E19" s="3">
        <v>177.1</v>
      </c>
      <c r="F19" s="13">
        <f t="shared" si="0"/>
        <v>13103.628999999999</v>
      </c>
    </row>
    <row r="20" spans="1:6">
      <c r="A20" s="4"/>
      <c r="B20" s="5"/>
      <c r="C20" s="6"/>
      <c r="D20" s="7"/>
      <c r="E20" s="6" t="s">
        <v>58</v>
      </c>
      <c r="F20" s="13">
        <f>SUM(F5:F19)</f>
        <v>665308.04480000003</v>
      </c>
    </row>
    <row r="21" spans="1:6" ht="30">
      <c r="A21" s="4"/>
      <c r="B21" s="5"/>
      <c r="C21" s="6"/>
      <c r="D21" s="7"/>
      <c r="E21" s="3" t="s">
        <v>59</v>
      </c>
      <c r="F21" s="3">
        <f>F20*12/100</f>
        <v>79836.965376000007</v>
      </c>
    </row>
    <row r="22" spans="1:6">
      <c r="A22" s="4"/>
      <c r="B22" s="5"/>
      <c r="C22" s="6"/>
      <c r="D22" s="7"/>
      <c r="E22" s="3"/>
      <c r="F22" s="3">
        <f>F21+F20</f>
        <v>745145.01017600007</v>
      </c>
    </row>
    <row r="23" spans="1:6" ht="30">
      <c r="A23" s="4"/>
      <c r="B23" s="5"/>
      <c r="C23" s="6"/>
      <c r="D23" s="7"/>
      <c r="E23" s="3" t="s">
        <v>60</v>
      </c>
      <c r="F23" s="3">
        <f>F22*1/100</f>
        <v>7451.4501017600005</v>
      </c>
    </row>
    <row r="24" spans="1:6">
      <c r="A24" s="4"/>
      <c r="B24" s="5"/>
      <c r="C24" s="6"/>
      <c r="D24" s="7"/>
      <c r="E24" s="3" t="s">
        <v>58</v>
      </c>
      <c r="F24" s="3">
        <f>F23+F22</f>
        <v>752596.46027776005</v>
      </c>
    </row>
  </sheetData>
  <mergeCells count="3">
    <mergeCell ref="A1:F1"/>
    <mergeCell ref="A2:F2"/>
    <mergeCell ref="A3:F3"/>
  </mergeCells>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F10"/>
  <sheetViews>
    <sheetView workbookViewId="0">
      <selection activeCell="A3" sqref="A3:F3"/>
    </sheetView>
  </sheetViews>
  <sheetFormatPr defaultColWidth="16.28515625" defaultRowHeight="15"/>
  <cols>
    <col min="1" max="1" width="10" style="22" customWidth="1"/>
    <col min="2" max="2" width="30.42578125" style="22" customWidth="1"/>
    <col min="3" max="16384" width="16.28515625" style="22"/>
  </cols>
  <sheetData>
    <row r="1" spans="1:6" ht="18.75">
      <c r="A1" s="34" t="s">
        <v>0</v>
      </c>
      <c r="B1" s="34"/>
      <c r="C1" s="34"/>
      <c r="D1" s="34"/>
      <c r="E1" s="34"/>
      <c r="F1" s="34"/>
    </row>
    <row r="2" spans="1:6" ht="18.75">
      <c r="A2" s="34" t="s">
        <v>1</v>
      </c>
      <c r="B2" s="34"/>
      <c r="C2" s="34"/>
      <c r="D2" s="34"/>
      <c r="E2" s="34"/>
      <c r="F2" s="34"/>
    </row>
    <row r="3" spans="1:6" ht="36.75" customHeight="1">
      <c r="A3" s="54" t="s">
        <v>337</v>
      </c>
      <c r="B3" s="55"/>
      <c r="C3" s="55"/>
      <c r="D3" s="55"/>
      <c r="E3" s="55"/>
      <c r="F3" s="56"/>
    </row>
    <row r="4" spans="1:6">
      <c r="A4" s="23" t="s">
        <v>338</v>
      </c>
      <c r="B4" s="23" t="s">
        <v>339</v>
      </c>
      <c r="C4" s="23" t="s">
        <v>340</v>
      </c>
      <c r="D4" s="23" t="s">
        <v>6</v>
      </c>
      <c r="E4" s="23" t="s">
        <v>7</v>
      </c>
      <c r="F4" s="23" t="s">
        <v>8</v>
      </c>
    </row>
    <row r="5" spans="1:6" ht="49.5" customHeight="1">
      <c r="A5" s="6">
        <v>1</v>
      </c>
      <c r="B5" s="5" t="s">
        <v>341</v>
      </c>
      <c r="C5" s="6">
        <v>38</v>
      </c>
      <c r="D5" s="6" t="s">
        <v>342</v>
      </c>
      <c r="E5" s="6">
        <v>9500</v>
      </c>
      <c r="F5" s="6">
        <f>C5*E5</f>
        <v>361000</v>
      </c>
    </row>
    <row r="6" spans="1:6" ht="24" customHeight="1">
      <c r="A6" s="24"/>
      <c r="B6" s="57" t="s">
        <v>58</v>
      </c>
      <c r="C6" s="57"/>
      <c r="D6" s="57"/>
      <c r="E6" s="57"/>
      <c r="F6" s="6">
        <v>361000</v>
      </c>
    </row>
    <row r="7" spans="1:6" s="1" customFormat="1" ht="18.75" customHeight="1">
      <c r="A7" s="3"/>
      <c r="B7" s="3"/>
      <c r="C7" s="3"/>
      <c r="D7" s="3"/>
      <c r="E7" s="3" t="s">
        <v>59</v>
      </c>
      <c r="F7" s="3">
        <f>F6*12/100</f>
        <v>43320</v>
      </c>
    </row>
    <row r="8" spans="1:6" s="1" customFormat="1" ht="18.75" customHeight="1">
      <c r="A8" s="3"/>
      <c r="B8" s="3"/>
      <c r="C8" s="3"/>
      <c r="D8" s="3"/>
      <c r="E8" s="3"/>
      <c r="F8" s="3">
        <f>F7+F6</f>
        <v>404320</v>
      </c>
    </row>
    <row r="9" spans="1:6" s="1" customFormat="1" ht="18.75" customHeight="1">
      <c r="A9" s="3"/>
      <c r="B9" s="3"/>
      <c r="C9" s="3"/>
      <c r="D9" s="3"/>
      <c r="E9" s="3" t="s">
        <v>60</v>
      </c>
      <c r="F9" s="3">
        <f>F8*1/100</f>
        <v>4043.2</v>
      </c>
    </row>
    <row r="10" spans="1:6" s="1" customFormat="1" ht="18.75" customHeight="1">
      <c r="A10" s="3"/>
      <c r="B10" s="3"/>
      <c r="C10" s="3"/>
      <c r="D10" s="3"/>
      <c r="E10" s="3" t="s">
        <v>58</v>
      </c>
      <c r="F10" s="3">
        <f>F9+F8</f>
        <v>408363.2</v>
      </c>
    </row>
  </sheetData>
  <mergeCells count="4">
    <mergeCell ref="A1:F1"/>
    <mergeCell ref="A2:F2"/>
    <mergeCell ref="A3:F3"/>
    <mergeCell ref="B6:E6"/>
  </mergeCells>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I21"/>
  <sheetViews>
    <sheetView workbookViewId="0">
      <selection activeCell="A3" sqref="A3:H3"/>
    </sheetView>
  </sheetViews>
  <sheetFormatPr defaultRowHeight="15"/>
  <cols>
    <col min="1" max="1" width="9.140625" style="8"/>
    <col min="2" max="2" width="42.85546875" style="9" customWidth="1"/>
    <col min="3" max="4" width="9.140625" style="1" hidden="1" customWidth="1"/>
    <col min="5" max="5" width="9.140625" style="1"/>
    <col min="6" max="6" width="9.140625" style="10"/>
    <col min="7" max="7" width="9.7109375" style="1" bestFit="1" customWidth="1"/>
    <col min="8" max="8" width="16.42578125" style="11" customWidth="1"/>
    <col min="9" max="9" width="0" style="1" hidden="1" customWidth="1"/>
    <col min="10" max="16384" width="9.140625" style="1"/>
  </cols>
  <sheetData>
    <row r="1" spans="1:9" ht="18.75">
      <c r="A1" s="34" t="s">
        <v>0</v>
      </c>
      <c r="B1" s="34"/>
      <c r="C1" s="34"/>
      <c r="D1" s="34"/>
      <c r="E1" s="34"/>
      <c r="F1" s="34"/>
      <c r="G1" s="34"/>
      <c r="H1" s="34"/>
    </row>
    <row r="2" spans="1:9" ht="18.75">
      <c r="A2" s="34" t="s">
        <v>1</v>
      </c>
      <c r="B2" s="34"/>
      <c r="C2" s="34"/>
      <c r="D2" s="34"/>
      <c r="E2" s="34"/>
      <c r="F2" s="34"/>
      <c r="G2" s="34"/>
      <c r="H2" s="34"/>
    </row>
    <row r="3" spans="1:9" ht="48" customHeight="1">
      <c r="A3" s="35" t="s">
        <v>343</v>
      </c>
      <c r="B3" s="35"/>
      <c r="C3" s="35"/>
      <c r="D3" s="35"/>
      <c r="E3" s="35"/>
      <c r="F3" s="35"/>
      <c r="G3" s="35"/>
      <c r="H3" s="35"/>
    </row>
    <row r="4" spans="1:9">
      <c r="A4" s="2" t="s">
        <v>3</v>
      </c>
      <c r="B4" s="2" t="s">
        <v>4</v>
      </c>
      <c r="C4" s="2" t="s">
        <v>5</v>
      </c>
      <c r="D4" s="2"/>
      <c r="E4" s="2" t="s">
        <v>5</v>
      </c>
      <c r="F4" s="2" t="s">
        <v>6</v>
      </c>
      <c r="G4" s="2" t="s">
        <v>7</v>
      </c>
      <c r="H4" s="2" t="s">
        <v>8</v>
      </c>
    </row>
    <row r="5" spans="1:9" ht="120">
      <c r="A5" s="14" t="s">
        <v>344</v>
      </c>
      <c r="B5" s="3" t="s">
        <v>94</v>
      </c>
      <c r="C5" s="13">
        <v>23.12</v>
      </c>
      <c r="D5" s="13">
        <v>172.52</v>
      </c>
      <c r="E5" s="13">
        <v>51.92</v>
      </c>
      <c r="F5" s="7" t="s">
        <v>65</v>
      </c>
      <c r="G5" s="13">
        <v>153.84</v>
      </c>
      <c r="H5" s="3">
        <f>E5*G5</f>
        <v>7987.3728000000001</v>
      </c>
      <c r="I5" s="1">
        <v>3166</v>
      </c>
    </row>
    <row r="6" spans="1:9" ht="105">
      <c r="A6" s="14" t="s">
        <v>310</v>
      </c>
      <c r="B6" s="3" t="s">
        <v>67</v>
      </c>
      <c r="C6" s="13">
        <v>9.92</v>
      </c>
      <c r="D6" s="13">
        <v>49.56</v>
      </c>
      <c r="E6" s="13">
        <v>2.1240000000000001</v>
      </c>
      <c r="F6" s="7" t="s">
        <v>65</v>
      </c>
      <c r="G6" s="13">
        <v>415.58</v>
      </c>
      <c r="H6" s="3">
        <f t="shared" ref="H6:H16" si="0">E6*G6</f>
        <v>882.69191999999998</v>
      </c>
      <c r="I6" s="1">
        <v>1353</v>
      </c>
    </row>
    <row r="7" spans="1:9" ht="90">
      <c r="A7" s="14" t="s">
        <v>345</v>
      </c>
      <c r="B7" s="3" t="s">
        <v>69</v>
      </c>
      <c r="C7" s="13">
        <v>16.52</v>
      </c>
      <c r="D7" s="13">
        <v>82.6</v>
      </c>
      <c r="E7" s="13">
        <v>3.54</v>
      </c>
      <c r="F7" s="4" t="s">
        <v>65</v>
      </c>
      <c r="G7" s="13">
        <v>1438.96</v>
      </c>
      <c r="H7" s="3">
        <f t="shared" si="0"/>
        <v>5093.9184000000005</v>
      </c>
      <c r="I7" s="1">
        <v>7253</v>
      </c>
    </row>
    <row r="8" spans="1:9" ht="60">
      <c r="A8" s="14" t="s">
        <v>346</v>
      </c>
      <c r="B8" s="3" t="s">
        <v>347</v>
      </c>
      <c r="C8" s="13">
        <v>14.16</v>
      </c>
      <c r="D8" s="13">
        <v>153.49</v>
      </c>
      <c r="E8" s="13">
        <v>110.13</v>
      </c>
      <c r="F8" s="4" t="s">
        <v>65</v>
      </c>
      <c r="G8" s="13">
        <v>4461</v>
      </c>
      <c r="H8" s="3">
        <f t="shared" si="0"/>
        <v>491289.93</v>
      </c>
      <c r="I8" s="1">
        <v>213194</v>
      </c>
    </row>
    <row r="9" spans="1:9" ht="45">
      <c r="A9" s="14" t="s">
        <v>70</v>
      </c>
      <c r="B9" s="20" t="s">
        <v>71</v>
      </c>
      <c r="C9" s="13">
        <v>9.2899999999999991</v>
      </c>
      <c r="D9" s="25">
        <v>98.51</v>
      </c>
      <c r="E9" s="13">
        <v>65.05</v>
      </c>
      <c r="F9" s="14" t="s">
        <v>72</v>
      </c>
      <c r="G9" s="13">
        <v>184.61</v>
      </c>
      <c r="H9" s="3">
        <f t="shared" si="0"/>
        <v>12008.880500000001</v>
      </c>
      <c r="I9" s="1">
        <v>4804</v>
      </c>
    </row>
    <row r="10" spans="1:9" ht="120">
      <c r="A10" s="14" t="s">
        <v>348</v>
      </c>
      <c r="B10" s="20" t="s">
        <v>349</v>
      </c>
      <c r="C10" s="13">
        <v>27.88</v>
      </c>
      <c r="D10" s="25">
        <v>295.52999999999997</v>
      </c>
      <c r="E10" s="13">
        <v>260.22000000000003</v>
      </c>
      <c r="F10" s="14" t="s">
        <v>65</v>
      </c>
      <c r="G10" s="13">
        <v>877.72</v>
      </c>
      <c r="H10" s="3">
        <f t="shared" si="0"/>
        <v>228400.29840000003</v>
      </c>
      <c r="I10" s="1">
        <v>65769</v>
      </c>
    </row>
    <row r="11" spans="1:9">
      <c r="A11" s="4">
        <v>7</v>
      </c>
      <c r="B11" s="5" t="s">
        <v>75</v>
      </c>
      <c r="C11" s="13"/>
      <c r="D11" s="13"/>
      <c r="E11" s="13"/>
      <c r="F11" s="7"/>
      <c r="G11" s="6"/>
      <c r="H11" s="3"/>
    </row>
    <row r="12" spans="1:9">
      <c r="A12" s="4" t="s">
        <v>76</v>
      </c>
      <c r="B12" s="3" t="s">
        <v>100</v>
      </c>
      <c r="C12" s="13">
        <v>9.92</v>
      </c>
      <c r="D12" s="13">
        <v>49.56</v>
      </c>
      <c r="E12" s="13">
        <v>2.1240000000000001</v>
      </c>
      <c r="F12" s="3" t="s">
        <v>65</v>
      </c>
      <c r="G12" s="3">
        <v>384.68</v>
      </c>
      <c r="H12" s="3">
        <f t="shared" si="0"/>
        <v>817.06032000000005</v>
      </c>
      <c r="I12" s="1">
        <v>1422</v>
      </c>
    </row>
    <row r="13" spans="1:9">
      <c r="A13" s="4" t="s">
        <v>78</v>
      </c>
      <c r="B13" s="3" t="s">
        <v>99</v>
      </c>
      <c r="C13" s="13">
        <v>6.08</v>
      </c>
      <c r="D13" s="13">
        <v>65.92</v>
      </c>
      <c r="E13" s="13">
        <v>47.3</v>
      </c>
      <c r="F13" s="3" t="s">
        <v>65</v>
      </c>
      <c r="G13" s="3">
        <v>695.72</v>
      </c>
      <c r="H13" s="3">
        <f t="shared" si="0"/>
        <v>32907.555999999997</v>
      </c>
      <c r="I13" s="1">
        <v>14897</v>
      </c>
    </row>
    <row r="14" spans="1:9">
      <c r="A14" s="4" t="s">
        <v>80</v>
      </c>
      <c r="B14" s="3" t="s">
        <v>101</v>
      </c>
      <c r="C14" s="13">
        <v>16.52</v>
      </c>
      <c r="D14" s="13">
        <v>82.6</v>
      </c>
      <c r="E14" s="13">
        <v>3.54</v>
      </c>
      <c r="F14" s="3" t="s">
        <v>65</v>
      </c>
      <c r="G14" s="3">
        <v>626.49</v>
      </c>
      <c r="H14" s="3">
        <f t="shared" si="0"/>
        <v>2217.7746000000002</v>
      </c>
      <c r="I14" s="1">
        <v>3867</v>
      </c>
    </row>
    <row r="15" spans="1:9">
      <c r="A15" s="4" t="s">
        <v>82</v>
      </c>
      <c r="B15" s="3" t="s">
        <v>102</v>
      </c>
      <c r="C15" s="13">
        <v>12.16</v>
      </c>
      <c r="D15" s="13">
        <v>131.84</v>
      </c>
      <c r="E15" s="13">
        <v>94.6</v>
      </c>
      <c r="F15" s="3" t="s">
        <v>65</v>
      </c>
      <c r="G15" s="3">
        <v>345.8</v>
      </c>
      <c r="H15" s="3">
        <f t="shared" si="0"/>
        <v>32712.68</v>
      </c>
      <c r="I15" s="1">
        <v>14823</v>
      </c>
    </row>
    <row r="16" spans="1:9">
      <c r="A16" s="4" t="s">
        <v>84</v>
      </c>
      <c r="B16" s="3" t="s">
        <v>103</v>
      </c>
      <c r="C16" s="13">
        <v>23.12</v>
      </c>
      <c r="D16" s="13">
        <v>175</v>
      </c>
      <c r="E16" s="13">
        <v>48.95</v>
      </c>
      <c r="F16" s="3" t="s">
        <v>65</v>
      </c>
      <c r="G16" s="3">
        <v>177.1</v>
      </c>
      <c r="H16" s="3">
        <f t="shared" si="0"/>
        <v>8669.0450000000001</v>
      </c>
      <c r="I16" s="1">
        <v>3645</v>
      </c>
    </row>
    <row r="17" spans="1:8">
      <c r="A17" s="4"/>
      <c r="B17" s="5"/>
      <c r="C17" s="6"/>
      <c r="D17" s="6"/>
      <c r="E17" s="6"/>
      <c r="F17" s="7"/>
      <c r="G17" s="6" t="s">
        <v>58</v>
      </c>
      <c r="H17" s="13">
        <f>SUM(H5:H16)</f>
        <v>822987.20794000023</v>
      </c>
    </row>
    <row r="18" spans="1:8" ht="30">
      <c r="A18" s="4"/>
      <c r="B18" s="5"/>
      <c r="C18" s="6"/>
      <c r="D18" s="6"/>
      <c r="E18" s="6"/>
      <c r="F18" s="7"/>
      <c r="G18" s="3" t="s">
        <v>59</v>
      </c>
      <c r="H18" s="3">
        <f>H17*12/100</f>
        <v>98758.46495280003</v>
      </c>
    </row>
    <row r="19" spans="1:8">
      <c r="A19" s="4"/>
      <c r="B19" s="5"/>
      <c r="C19" s="6"/>
      <c r="D19" s="6"/>
      <c r="E19" s="6"/>
      <c r="F19" s="7"/>
      <c r="G19" s="3"/>
      <c r="H19" s="3">
        <f>H18+H17</f>
        <v>921745.6728928003</v>
      </c>
    </row>
    <row r="20" spans="1:8" ht="30">
      <c r="A20" s="4"/>
      <c r="B20" s="5"/>
      <c r="C20" s="6"/>
      <c r="D20" s="6"/>
      <c r="E20" s="6"/>
      <c r="F20" s="7"/>
      <c r="G20" s="3" t="s">
        <v>60</v>
      </c>
      <c r="H20" s="3">
        <f>H19*1/100</f>
        <v>9217.4567289280021</v>
      </c>
    </row>
    <row r="21" spans="1:8">
      <c r="A21" s="4"/>
      <c r="B21" s="5"/>
      <c r="C21" s="6"/>
      <c r="D21" s="6"/>
      <c r="E21" s="6"/>
      <c r="F21" s="7"/>
      <c r="G21" s="3" t="s">
        <v>58</v>
      </c>
      <c r="H21" s="3">
        <f>H20+H19</f>
        <v>930963.12962172832</v>
      </c>
    </row>
  </sheetData>
  <mergeCells count="3">
    <mergeCell ref="A1:H1"/>
    <mergeCell ref="A2:H2"/>
    <mergeCell ref="A3:H3"/>
  </mergeCells>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1:F26"/>
  <sheetViews>
    <sheetView workbookViewId="0">
      <selection activeCell="B7" sqref="B7"/>
    </sheetView>
  </sheetViews>
  <sheetFormatPr defaultRowHeight="15"/>
  <cols>
    <col min="1" max="1" width="9.140625" style="8"/>
    <col min="2" max="2" width="42.85546875" style="9" customWidth="1"/>
    <col min="3" max="3" width="9.140625" style="1"/>
    <col min="4" max="4" width="9.140625" style="10"/>
    <col min="5" max="5" width="11.42578125" style="1" customWidth="1"/>
    <col min="6" max="6" width="16.42578125" style="11" customWidth="1"/>
    <col min="7" max="16384" width="9.140625" style="1"/>
  </cols>
  <sheetData>
    <row r="1" spans="1:6" ht="18.75">
      <c r="A1" s="34" t="s">
        <v>122</v>
      </c>
      <c r="B1" s="34"/>
      <c r="C1" s="34"/>
      <c r="D1" s="34"/>
      <c r="E1" s="34"/>
      <c r="F1" s="34"/>
    </row>
    <row r="2" spans="1:6" ht="18.75">
      <c r="A2" s="34" t="s">
        <v>1</v>
      </c>
      <c r="B2" s="34"/>
      <c r="C2" s="34"/>
      <c r="D2" s="34"/>
      <c r="E2" s="34"/>
      <c r="F2" s="34"/>
    </row>
    <row r="3" spans="1:6" ht="57" customHeight="1">
      <c r="A3" s="58" t="s">
        <v>429</v>
      </c>
      <c r="B3" s="59"/>
      <c r="C3" s="59"/>
      <c r="D3" s="59"/>
      <c r="E3" s="59"/>
      <c r="F3" s="60"/>
    </row>
    <row r="4" spans="1:6">
      <c r="A4" s="2" t="s">
        <v>3</v>
      </c>
      <c r="B4" s="2" t="s">
        <v>4</v>
      </c>
      <c r="C4" s="2" t="s">
        <v>5</v>
      </c>
      <c r="D4" s="2" t="s">
        <v>6</v>
      </c>
      <c r="E4" s="2" t="s">
        <v>7</v>
      </c>
      <c r="F4" s="2" t="s">
        <v>8</v>
      </c>
    </row>
    <row r="5" spans="1:6" ht="30">
      <c r="A5" s="7">
        <v>1</v>
      </c>
      <c r="B5" s="3" t="s">
        <v>350</v>
      </c>
      <c r="C5" s="3">
        <v>2</v>
      </c>
      <c r="D5" s="3" t="s">
        <v>11</v>
      </c>
      <c r="E5" s="3">
        <v>330.4</v>
      </c>
      <c r="F5" s="3">
        <f>PRODUCT(C5:E5,)</f>
        <v>660.8</v>
      </c>
    </row>
    <row r="6" spans="1:6" ht="45">
      <c r="A6" s="3" t="s">
        <v>351</v>
      </c>
      <c r="B6" s="3" t="s">
        <v>352</v>
      </c>
      <c r="C6" s="3">
        <v>5.31</v>
      </c>
      <c r="D6" s="3" t="str">
        <f>[1]ESTIMATE!H8</f>
        <v>m3</v>
      </c>
      <c r="E6" s="3">
        <f>[1]ESTIMATE!I8</f>
        <v>878.79</v>
      </c>
      <c r="F6" s="3">
        <f t="shared" ref="F6:F11" si="0">C6*E6</f>
        <v>4666.3748999999998</v>
      </c>
    </row>
    <row r="7" spans="1:6" ht="165">
      <c r="A7" s="3" t="s">
        <v>353</v>
      </c>
      <c r="B7" s="3" t="s">
        <v>354</v>
      </c>
      <c r="C7" s="3">
        <f>[1]ESTIMATE!G14</f>
        <v>56.32</v>
      </c>
      <c r="D7" s="3" t="str">
        <f>D6</f>
        <v>m3</v>
      </c>
      <c r="E7" s="3">
        <f>[1]ESTIMATE!I14</f>
        <v>153.84</v>
      </c>
      <c r="F7" s="3">
        <f t="shared" si="0"/>
        <v>8664.2687999999998</v>
      </c>
    </row>
    <row r="8" spans="1:6" ht="105">
      <c r="A8" s="3" t="s">
        <v>355</v>
      </c>
      <c r="B8" s="3" t="s">
        <v>320</v>
      </c>
      <c r="C8" s="3">
        <f>[1]ESTIMATE!G18</f>
        <v>5.7703200226564713</v>
      </c>
      <c r="D8" s="3" t="str">
        <f>D7</f>
        <v>m3</v>
      </c>
      <c r="E8" s="3">
        <f>[1]ESTIMATE!I18</f>
        <v>415.58</v>
      </c>
      <c r="F8" s="3">
        <f t="shared" si="0"/>
        <v>2398.0295950155764</v>
      </c>
    </row>
    <row r="9" spans="1:6" ht="90">
      <c r="A9" s="3" t="s">
        <v>356</v>
      </c>
      <c r="B9" s="3" t="s">
        <v>322</v>
      </c>
      <c r="C9" s="3">
        <f>[1]ESTIMATE!G22</f>
        <v>9.6999999999999993</v>
      </c>
      <c r="D9" s="3" t="str">
        <f>D8</f>
        <v>m3</v>
      </c>
      <c r="E9" s="3">
        <f>[1]ESTIMATE!I22</f>
        <v>1438.96</v>
      </c>
      <c r="F9" s="3">
        <f t="shared" si="0"/>
        <v>13957.911999999998</v>
      </c>
    </row>
    <row r="10" spans="1:6" ht="150">
      <c r="A10" s="3" t="s">
        <v>357</v>
      </c>
      <c r="B10" s="3" t="s">
        <v>358</v>
      </c>
      <c r="C10" s="3">
        <f>[1]ESTIMATE!G27</f>
        <v>21.470000000000002</v>
      </c>
      <c r="D10" s="3" t="str">
        <f>D9</f>
        <v>m3</v>
      </c>
      <c r="E10" s="3">
        <f>[1]ESTIMATE!I27</f>
        <v>5891.97</v>
      </c>
      <c r="F10" s="3">
        <f t="shared" si="0"/>
        <v>126500.59590000001</v>
      </c>
    </row>
    <row r="11" spans="1:6" ht="135">
      <c r="A11" s="3" t="s">
        <v>359</v>
      </c>
      <c r="B11" s="3" t="s">
        <v>360</v>
      </c>
      <c r="C11" s="3">
        <f>[1]ESTIMATE!G31</f>
        <v>11.549999999999999</v>
      </c>
      <c r="D11" s="3" t="str">
        <f>D10</f>
        <v>m3</v>
      </c>
      <c r="E11" s="3">
        <f>[1]ESTIMATE!I31</f>
        <v>6092.63</v>
      </c>
      <c r="F11" s="3">
        <f t="shared" si="0"/>
        <v>70369.876499999998</v>
      </c>
    </row>
    <row r="12" spans="1:6" ht="120">
      <c r="A12" s="3" t="s">
        <v>361</v>
      </c>
      <c r="B12" s="3" t="s">
        <v>362</v>
      </c>
      <c r="C12" s="3"/>
      <c r="D12" s="3"/>
      <c r="E12" s="3"/>
      <c r="F12" s="3"/>
    </row>
    <row r="13" spans="1:6">
      <c r="A13" s="3"/>
      <c r="B13" s="3" t="s">
        <v>363</v>
      </c>
      <c r="C13" s="3">
        <f>[1]ESTIMATE!G37</f>
        <v>0.87419999999999987</v>
      </c>
      <c r="D13" s="3" t="s">
        <v>364</v>
      </c>
      <c r="E13" s="3">
        <v>79086.94</v>
      </c>
      <c r="F13" s="3">
        <f>PRODUCT(C13:E13)</f>
        <v>69137.802947999997</v>
      </c>
    </row>
    <row r="14" spans="1:6">
      <c r="A14" s="3"/>
      <c r="B14" s="3" t="s">
        <v>365</v>
      </c>
      <c r="C14" s="3">
        <f>[1]ESTIMATE!G38</f>
        <v>2.0397999999999996</v>
      </c>
      <c r="D14" s="3" t="s">
        <v>364</v>
      </c>
      <c r="E14" s="3">
        <v>77259.94</v>
      </c>
      <c r="F14" s="3">
        <f>PRODUCT(C14:E14)</f>
        <v>157594.82561199999</v>
      </c>
    </row>
    <row r="15" spans="1:6" ht="60">
      <c r="A15" s="3" t="s">
        <v>366</v>
      </c>
      <c r="B15" s="3" t="s">
        <v>367</v>
      </c>
      <c r="C15" s="3">
        <f>[1]ESTIMATE!G45</f>
        <v>257.52788104089223</v>
      </c>
      <c r="D15" s="3" t="str">
        <f>[1]ESTIMATE!H45</f>
        <v>M2</v>
      </c>
      <c r="E15" s="3">
        <f>[1]ESTIMATE!I45</f>
        <v>184.61</v>
      </c>
      <c r="F15" s="3">
        <f>C15*E15</f>
        <v>47542.222118959115</v>
      </c>
    </row>
    <row r="16" spans="1:6">
      <c r="A16" s="3">
        <v>10</v>
      </c>
      <c r="B16" s="3" t="s">
        <v>263</v>
      </c>
      <c r="C16" s="3"/>
      <c r="D16" s="3"/>
      <c r="E16" s="3"/>
      <c r="F16" s="3"/>
    </row>
    <row r="17" spans="1:6">
      <c r="A17" s="3" t="s">
        <v>47</v>
      </c>
      <c r="B17" s="3" t="s">
        <v>77</v>
      </c>
      <c r="C17" s="3">
        <f>'[1]MATERIAL STATEMENT'!F10</f>
        <v>14.21</v>
      </c>
      <c r="D17" s="3" t="s">
        <v>15</v>
      </c>
      <c r="E17" s="3">
        <v>695.72</v>
      </c>
      <c r="F17" s="3">
        <f>ROUND(C17*E17,2)</f>
        <v>9886.18</v>
      </c>
    </row>
    <row r="18" spans="1:6">
      <c r="A18" s="3" t="s">
        <v>49</v>
      </c>
      <c r="B18" s="3" t="s">
        <v>79</v>
      </c>
      <c r="C18" s="3">
        <f>'[1]MATERIAL STATEMENT'!E10</f>
        <v>5.7703200226564713</v>
      </c>
      <c r="D18" s="3" t="s">
        <v>15</v>
      </c>
      <c r="E18" s="3">
        <v>384.68</v>
      </c>
      <c r="F18" s="3">
        <f>ROUND(C18*E18,2)</f>
        <v>2219.73</v>
      </c>
    </row>
    <row r="19" spans="1:6">
      <c r="A19" s="3" t="s">
        <v>268</v>
      </c>
      <c r="B19" s="3" t="s">
        <v>81</v>
      </c>
      <c r="C19" s="3">
        <f>'[1]MATERIAL STATEMENT'!G10</f>
        <v>28.397199999999998</v>
      </c>
      <c r="D19" s="3" t="s">
        <v>15</v>
      </c>
      <c r="E19" s="3">
        <v>345.8</v>
      </c>
      <c r="F19" s="3">
        <f>ROUNDUP(C19*E19,2)</f>
        <v>9819.76</v>
      </c>
    </row>
    <row r="20" spans="1:6">
      <c r="A20" s="3" t="s">
        <v>51</v>
      </c>
      <c r="B20" s="3" t="s">
        <v>83</v>
      </c>
      <c r="C20" s="3">
        <f>'[1]MATERIAL STATEMENT'!H10</f>
        <v>9.6999999999999993</v>
      </c>
      <c r="D20" s="3" t="s">
        <v>368</v>
      </c>
      <c r="E20" s="3">
        <v>626.49</v>
      </c>
      <c r="F20" s="3">
        <f>ROUNDUP(C20*E20,2)</f>
        <v>6076.96</v>
      </c>
    </row>
    <row r="21" spans="1:6">
      <c r="A21" s="3" t="s">
        <v>53</v>
      </c>
      <c r="B21" s="3" t="s">
        <v>54</v>
      </c>
      <c r="C21" s="3">
        <f>'[1]MATERIAL STATEMENT'!I10</f>
        <v>56.32</v>
      </c>
      <c r="D21" s="3" t="s">
        <v>15</v>
      </c>
      <c r="E21" s="3">
        <v>177.1</v>
      </c>
      <c r="F21" s="3">
        <f>ROUNDUP(C21*E21,2)</f>
        <v>9974.2800000000007</v>
      </c>
    </row>
    <row r="22" spans="1:6">
      <c r="A22" s="3"/>
      <c r="B22" s="3"/>
      <c r="C22" s="3"/>
      <c r="D22" s="3"/>
      <c r="E22" s="3" t="s">
        <v>85</v>
      </c>
      <c r="F22" s="3">
        <f>SUM(F5:F21)</f>
        <v>539469.61837397469</v>
      </c>
    </row>
    <row r="23" spans="1:6">
      <c r="A23" s="4"/>
      <c r="B23" s="5"/>
      <c r="C23" s="6"/>
      <c r="D23" s="7"/>
      <c r="E23" s="3" t="s">
        <v>59</v>
      </c>
      <c r="F23" s="3">
        <f>F22*12/100</f>
        <v>64736.35420487696</v>
      </c>
    </row>
    <row r="24" spans="1:6">
      <c r="A24" s="4"/>
      <c r="B24" s="5"/>
      <c r="C24" s="6"/>
      <c r="D24" s="7"/>
      <c r="E24" s="3"/>
      <c r="F24" s="3">
        <f>F23+F22</f>
        <v>604205.97257885162</v>
      </c>
    </row>
    <row r="25" spans="1:6">
      <c r="A25" s="4"/>
      <c r="B25" s="5"/>
      <c r="C25" s="6"/>
      <c r="D25" s="7"/>
      <c r="E25" s="3" t="s">
        <v>60</v>
      </c>
      <c r="F25" s="3">
        <f>F24*1/100</f>
        <v>6042.0597257885165</v>
      </c>
    </row>
    <row r="26" spans="1:6">
      <c r="A26" s="4"/>
      <c r="B26" s="5"/>
      <c r="C26" s="6"/>
      <c r="D26" s="7"/>
      <c r="E26" s="3" t="s">
        <v>58</v>
      </c>
      <c r="F26" s="3">
        <f>F25+F24</f>
        <v>610248.03230464016</v>
      </c>
    </row>
  </sheetData>
  <mergeCells count="3">
    <mergeCell ref="A1:F1"/>
    <mergeCell ref="A2:F2"/>
    <mergeCell ref="A3:F3"/>
  </mergeCells>
  <pageMargins left="0.70866141732283472" right="0.49" top="0.74803149606299213" bottom="0.74803149606299213" header="0.31496062992125984" footer="0.31496062992125984"/>
  <pageSetup paperSize="9" scale="90" orientation="portrait" r:id="rId1"/>
</worksheet>
</file>

<file path=xl/worksheets/sheet24.xml><?xml version="1.0" encoding="utf-8"?>
<worksheet xmlns="http://schemas.openxmlformats.org/spreadsheetml/2006/main" xmlns:r="http://schemas.openxmlformats.org/officeDocument/2006/relationships">
  <dimension ref="A1:F17"/>
  <sheetViews>
    <sheetView workbookViewId="0">
      <selection activeCell="A3" sqref="A3:F3"/>
    </sheetView>
  </sheetViews>
  <sheetFormatPr defaultRowHeight="15"/>
  <cols>
    <col min="1" max="1" width="9.140625" style="8"/>
    <col min="2" max="2" width="42.85546875" style="9" customWidth="1"/>
    <col min="3" max="3" width="9.140625" style="1"/>
    <col min="4" max="4" width="9.140625" style="10"/>
    <col min="5" max="5" width="11.42578125" style="1" customWidth="1"/>
    <col min="6" max="6" width="16.42578125" style="11" customWidth="1"/>
    <col min="7" max="16384" width="9.140625" style="1"/>
  </cols>
  <sheetData>
    <row r="1" spans="1:6" ht="18.75">
      <c r="A1" s="34" t="s">
        <v>122</v>
      </c>
      <c r="B1" s="34"/>
      <c r="C1" s="34"/>
      <c r="D1" s="34"/>
      <c r="E1" s="34"/>
      <c r="F1" s="34"/>
    </row>
    <row r="2" spans="1:6" ht="18.75">
      <c r="A2" s="34" t="s">
        <v>1</v>
      </c>
      <c r="B2" s="34"/>
      <c r="C2" s="34"/>
      <c r="D2" s="34"/>
      <c r="E2" s="34"/>
      <c r="F2" s="34"/>
    </row>
    <row r="3" spans="1:6" ht="75.75" customHeight="1">
      <c r="A3" s="35" t="s">
        <v>369</v>
      </c>
      <c r="B3" s="35"/>
      <c r="C3" s="35"/>
      <c r="D3" s="35"/>
      <c r="E3" s="35"/>
      <c r="F3" s="35"/>
    </row>
    <row r="4" spans="1:6">
      <c r="A4" s="2" t="s">
        <v>3</v>
      </c>
      <c r="B4" s="2" t="s">
        <v>4</v>
      </c>
      <c r="C4" s="2" t="s">
        <v>5</v>
      </c>
      <c r="D4" s="2" t="s">
        <v>6</v>
      </c>
      <c r="E4" s="2" t="s">
        <v>7</v>
      </c>
      <c r="F4" s="2" t="s">
        <v>8</v>
      </c>
    </row>
    <row r="5" spans="1:6" ht="75">
      <c r="A5" s="3" t="s">
        <v>370</v>
      </c>
      <c r="B5" s="3" t="s">
        <v>371</v>
      </c>
      <c r="C5" s="3">
        <v>1306.69</v>
      </c>
      <c r="D5" s="3" t="s">
        <v>372</v>
      </c>
      <c r="E5" s="3">
        <v>11</v>
      </c>
      <c r="F5" s="3">
        <f>C5*E5</f>
        <v>14373.59</v>
      </c>
    </row>
    <row r="6" spans="1:6" ht="150">
      <c r="A6" s="3" t="s">
        <v>373</v>
      </c>
      <c r="B6" s="3" t="s">
        <v>374</v>
      </c>
      <c r="C6" s="3">
        <v>33.845999999999997</v>
      </c>
      <c r="D6" s="3" t="s">
        <v>15</v>
      </c>
      <c r="E6" s="3">
        <v>6295</v>
      </c>
      <c r="F6" s="3">
        <f t="shared" ref="F6:F12" si="0">C6*E6</f>
        <v>213060.56999999998</v>
      </c>
    </row>
    <row r="7" spans="1:6" ht="75">
      <c r="A7" s="3" t="s">
        <v>375</v>
      </c>
      <c r="B7" s="3" t="s">
        <v>376</v>
      </c>
      <c r="C7" s="3">
        <v>24.887</v>
      </c>
      <c r="D7" s="3" t="s">
        <v>15</v>
      </c>
      <c r="E7" s="3">
        <v>8821</v>
      </c>
      <c r="F7" s="3">
        <f t="shared" si="0"/>
        <v>219528.22700000001</v>
      </c>
    </row>
    <row r="8" spans="1:6" ht="135">
      <c r="A8" s="3" t="s">
        <v>377</v>
      </c>
      <c r="B8" s="3" t="s">
        <v>378</v>
      </c>
      <c r="C8" s="3">
        <v>37.42</v>
      </c>
      <c r="D8" s="3" t="s">
        <v>45</v>
      </c>
      <c r="E8" s="3">
        <v>641</v>
      </c>
      <c r="F8" s="3">
        <f t="shared" si="0"/>
        <v>23986.22</v>
      </c>
    </row>
    <row r="9" spans="1:6" ht="195">
      <c r="A9" s="3" t="s">
        <v>379</v>
      </c>
      <c r="B9" s="3" t="s">
        <v>380</v>
      </c>
      <c r="C9" s="3">
        <v>1</v>
      </c>
      <c r="D9" s="3" t="s">
        <v>223</v>
      </c>
      <c r="E9" s="3">
        <v>3279</v>
      </c>
      <c r="F9" s="3">
        <f t="shared" si="0"/>
        <v>3279</v>
      </c>
    </row>
    <row r="10" spans="1:6">
      <c r="A10" s="3" t="s">
        <v>76</v>
      </c>
      <c r="B10" s="3" t="s">
        <v>381</v>
      </c>
      <c r="C10" s="3">
        <v>1</v>
      </c>
      <c r="D10" s="3" t="s">
        <v>223</v>
      </c>
      <c r="E10" s="3">
        <v>4303</v>
      </c>
      <c r="F10" s="3">
        <f t="shared" si="0"/>
        <v>4303</v>
      </c>
    </row>
    <row r="11" spans="1:6">
      <c r="A11" s="7">
        <v>6</v>
      </c>
      <c r="B11" s="3" t="s">
        <v>382</v>
      </c>
      <c r="C11" s="3"/>
      <c r="D11" s="3"/>
      <c r="E11" s="3"/>
      <c r="F11" s="3"/>
    </row>
    <row r="12" spans="1:6">
      <c r="A12" s="3" t="s">
        <v>76</v>
      </c>
      <c r="B12" s="3" t="s">
        <v>383</v>
      </c>
      <c r="C12" s="3">
        <v>84.8</v>
      </c>
      <c r="D12" s="3" t="s">
        <v>368</v>
      </c>
      <c r="E12" s="3">
        <v>345.8</v>
      </c>
      <c r="F12" s="3">
        <f t="shared" si="0"/>
        <v>29323.84</v>
      </c>
    </row>
    <row r="13" spans="1:6">
      <c r="A13" s="3"/>
      <c r="B13" s="3"/>
      <c r="C13" s="3"/>
      <c r="D13" s="3"/>
      <c r="E13" s="3" t="s">
        <v>85</v>
      </c>
      <c r="F13" s="3">
        <f>SUM(F5:F12)</f>
        <v>507854.44699999999</v>
      </c>
    </row>
    <row r="14" spans="1:6">
      <c r="A14" s="4"/>
      <c r="B14" s="5"/>
      <c r="C14" s="6"/>
      <c r="D14" s="7"/>
      <c r="E14" s="3" t="s">
        <v>59</v>
      </c>
      <c r="F14" s="3">
        <f>F13*12/100</f>
        <v>60942.533640000001</v>
      </c>
    </row>
    <row r="15" spans="1:6">
      <c r="A15" s="4"/>
      <c r="B15" s="5"/>
      <c r="C15" s="6"/>
      <c r="D15" s="7"/>
      <c r="E15" s="3"/>
      <c r="F15" s="3">
        <f>F14+F13</f>
        <v>568796.98063999997</v>
      </c>
    </row>
    <row r="16" spans="1:6">
      <c r="A16" s="4"/>
      <c r="B16" s="5"/>
      <c r="C16" s="6"/>
      <c r="D16" s="7"/>
      <c r="E16" s="3" t="s">
        <v>60</v>
      </c>
      <c r="F16" s="3">
        <f>F15*1/100</f>
        <v>5687.9698063999995</v>
      </c>
    </row>
    <row r="17" spans="1:6">
      <c r="A17" s="4"/>
      <c r="B17" s="5"/>
      <c r="C17" s="6"/>
      <c r="D17" s="7"/>
      <c r="E17" s="3" t="s">
        <v>58</v>
      </c>
      <c r="F17" s="3">
        <f>F16+F15</f>
        <v>574484.95044639998</v>
      </c>
    </row>
  </sheetData>
  <mergeCells count="3">
    <mergeCell ref="A1:F1"/>
    <mergeCell ref="A2:F2"/>
    <mergeCell ref="A3:F3"/>
  </mergeCells>
  <pageMargins left="0.70866141732283472" right="0.41" top="0.47" bottom="0.52"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dimension ref="A1:G29"/>
  <sheetViews>
    <sheetView topLeftCell="A10" workbookViewId="0">
      <selection activeCell="A3" sqref="A3:F3"/>
    </sheetView>
  </sheetViews>
  <sheetFormatPr defaultColWidth="9.140625" defaultRowHeight="15"/>
  <cols>
    <col min="1" max="1" width="9.28515625" style="8" bestFit="1" customWidth="1"/>
    <col min="2" max="2" width="42.85546875" style="9" customWidth="1"/>
    <col min="3" max="3" width="11.28515625" style="1" bestFit="1" customWidth="1"/>
    <col min="4" max="4" width="9.140625" style="10"/>
    <col min="5" max="5" width="12.7109375" style="1" bestFit="1" customWidth="1"/>
    <col min="6" max="6" width="16.42578125" style="11" customWidth="1"/>
    <col min="7" max="16384" width="9.140625" style="1"/>
  </cols>
  <sheetData>
    <row r="1" spans="1:6">
      <c r="A1" s="43" t="s">
        <v>0</v>
      </c>
      <c r="B1" s="44"/>
      <c r="C1" s="44"/>
      <c r="D1" s="44"/>
      <c r="E1" s="44"/>
      <c r="F1" s="45"/>
    </row>
    <row r="2" spans="1:6">
      <c r="A2" s="43" t="s">
        <v>1</v>
      </c>
      <c r="B2" s="44"/>
      <c r="C2" s="44"/>
      <c r="D2" s="44"/>
      <c r="E2" s="44"/>
      <c r="F2" s="45"/>
    </row>
    <row r="3" spans="1:6" ht="34.5" customHeight="1">
      <c r="A3" s="43" t="s">
        <v>397</v>
      </c>
      <c r="B3" s="44"/>
      <c r="C3" s="44"/>
      <c r="D3" s="44"/>
      <c r="E3" s="44"/>
      <c r="F3" s="45"/>
    </row>
    <row r="4" spans="1:6">
      <c r="A4" s="2" t="s">
        <v>3</v>
      </c>
      <c r="B4" s="2" t="s">
        <v>4</v>
      </c>
      <c r="C4" s="2" t="s">
        <v>5</v>
      </c>
      <c r="D4" s="2" t="s">
        <v>6</v>
      </c>
      <c r="E4" s="2" t="s">
        <v>7</v>
      </c>
      <c r="F4" s="2" t="s">
        <v>8</v>
      </c>
    </row>
    <row r="5" spans="1:6" s="9" customFormat="1" ht="30">
      <c r="A5" s="14">
        <v>1</v>
      </c>
      <c r="B5" s="3" t="s">
        <v>62</v>
      </c>
      <c r="C5" s="3">
        <v>8</v>
      </c>
      <c r="D5" s="7" t="s">
        <v>11</v>
      </c>
      <c r="E5" s="3">
        <v>330.4</v>
      </c>
      <c r="F5" s="3">
        <f>C5*E5</f>
        <v>2643.2</v>
      </c>
    </row>
    <row r="6" spans="1:6" ht="75">
      <c r="A6" s="14" t="s">
        <v>63</v>
      </c>
      <c r="B6" s="3" t="s">
        <v>64</v>
      </c>
      <c r="C6" s="3">
        <v>70.319999999999993</v>
      </c>
      <c r="D6" s="7" t="s">
        <v>65</v>
      </c>
      <c r="E6" s="13">
        <v>139.58000000000001</v>
      </c>
      <c r="F6" s="3">
        <f t="shared" ref="F6:F13" si="0">C6*E6</f>
        <v>9815.2656000000006</v>
      </c>
    </row>
    <row r="7" spans="1:6" ht="105">
      <c r="A7" s="14" t="s">
        <v>66</v>
      </c>
      <c r="B7" s="3" t="s">
        <v>67</v>
      </c>
      <c r="C7" s="3">
        <v>6.58</v>
      </c>
      <c r="D7" s="7" t="s">
        <v>65</v>
      </c>
      <c r="E7" s="13">
        <v>415.58</v>
      </c>
      <c r="F7" s="3">
        <f t="shared" si="0"/>
        <v>2734.5164</v>
      </c>
    </row>
    <row r="8" spans="1:6" ht="90">
      <c r="A8" s="14" t="s">
        <v>68</v>
      </c>
      <c r="B8" s="3" t="s">
        <v>69</v>
      </c>
      <c r="C8" s="3">
        <v>11.06</v>
      </c>
      <c r="D8" s="4" t="s">
        <v>65</v>
      </c>
      <c r="E8" s="13">
        <v>1438.96</v>
      </c>
      <c r="F8" s="3">
        <f t="shared" si="0"/>
        <v>15914.8976</v>
      </c>
    </row>
    <row r="9" spans="1:6" ht="60">
      <c r="A9" s="14" t="s">
        <v>106</v>
      </c>
      <c r="B9" s="3" t="s">
        <v>386</v>
      </c>
      <c r="C9" s="13">
        <v>32.92</v>
      </c>
      <c r="D9" s="4" t="s">
        <v>65</v>
      </c>
      <c r="E9" s="13">
        <v>5891.97</v>
      </c>
      <c r="F9" s="3">
        <f t="shared" si="0"/>
        <v>193963.65240000002</v>
      </c>
    </row>
    <row r="10" spans="1:6" ht="105">
      <c r="A10" s="14" t="s">
        <v>108</v>
      </c>
      <c r="B10" s="3" t="s">
        <v>387</v>
      </c>
      <c r="C10" s="13">
        <v>8.69</v>
      </c>
      <c r="D10" s="7" t="s">
        <v>65</v>
      </c>
      <c r="E10" s="13">
        <v>6092.63</v>
      </c>
      <c r="F10" s="3">
        <f t="shared" si="0"/>
        <v>52944.954699999995</v>
      </c>
    </row>
    <row r="11" spans="1:6" ht="120">
      <c r="A11" s="14" t="s">
        <v>110</v>
      </c>
      <c r="B11" s="20" t="s">
        <v>111</v>
      </c>
      <c r="C11" s="27">
        <v>2.222</v>
      </c>
      <c r="D11" s="14" t="s">
        <v>112</v>
      </c>
      <c r="E11" s="13">
        <v>79086.94</v>
      </c>
      <c r="F11" s="3">
        <f t="shared" si="0"/>
        <v>175731.18067999999</v>
      </c>
    </row>
    <row r="12" spans="1:6" ht="120">
      <c r="A12" s="14" t="s">
        <v>398</v>
      </c>
      <c r="B12" s="20" t="s">
        <v>390</v>
      </c>
      <c r="C12" s="27">
        <v>0.46</v>
      </c>
      <c r="D12" s="14" t="s">
        <v>112</v>
      </c>
      <c r="E12" s="13">
        <v>77259.94</v>
      </c>
      <c r="F12" s="3">
        <f t="shared" si="0"/>
        <v>35539.572400000005</v>
      </c>
    </row>
    <row r="13" spans="1:6" ht="45">
      <c r="A13" s="14" t="s">
        <v>115</v>
      </c>
      <c r="B13" s="20" t="s">
        <v>71</v>
      </c>
      <c r="C13" s="3">
        <v>201.39</v>
      </c>
      <c r="D13" s="14" t="s">
        <v>72</v>
      </c>
      <c r="E13" s="13">
        <v>184.61</v>
      </c>
      <c r="F13" s="3">
        <f t="shared" si="0"/>
        <v>37178.607900000003</v>
      </c>
    </row>
    <row r="14" spans="1:6">
      <c r="A14" s="4">
        <v>10</v>
      </c>
      <c r="B14" s="16" t="s">
        <v>75</v>
      </c>
      <c r="C14" s="3"/>
      <c r="D14" s="7"/>
      <c r="E14" s="6"/>
      <c r="F14" s="3"/>
    </row>
    <row r="15" spans="1:6">
      <c r="A15" s="4" t="s">
        <v>76</v>
      </c>
      <c r="B15" s="3" t="s">
        <v>306</v>
      </c>
      <c r="C15" s="3">
        <v>17.899999999999999</v>
      </c>
      <c r="D15" s="3" t="s">
        <v>65</v>
      </c>
      <c r="E15" s="3">
        <v>786.44</v>
      </c>
      <c r="F15" s="3">
        <f t="shared" ref="F15:F19" si="1">C15*E15</f>
        <v>14077.276</v>
      </c>
    </row>
    <row r="16" spans="1:6">
      <c r="A16" s="4" t="s">
        <v>78</v>
      </c>
      <c r="B16" s="3" t="s">
        <v>392</v>
      </c>
      <c r="C16" s="3">
        <v>6.58</v>
      </c>
      <c r="D16" s="3" t="s">
        <v>65</v>
      </c>
      <c r="E16" s="3">
        <v>332.84</v>
      </c>
      <c r="F16" s="3">
        <f t="shared" si="1"/>
        <v>2190.0871999999999</v>
      </c>
    </row>
    <row r="17" spans="1:7">
      <c r="A17" s="4" t="s">
        <v>80</v>
      </c>
      <c r="B17" s="3" t="s">
        <v>315</v>
      </c>
      <c r="C17" s="3">
        <v>11.06</v>
      </c>
      <c r="D17" s="3" t="s">
        <v>65</v>
      </c>
      <c r="E17" s="3">
        <v>721.18</v>
      </c>
      <c r="F17" s="3">
        <f t="shared" si="1"/>
        <v>7976.2507999999998</v>
      </c>
    </row>
    <row r="18" spans="1:7">
      <c r="A18" s="4" t="s">
        <v>82</v>
      </c>
      <c r="B18" s="3" t="s">
        <v>307</v>
      </c>
      <c r="C18" s="3">
        <v>35.78</v>
      </c>
      <c r="D18" s="3" t="s">
        <v>65</v>
      </c>
      <c r="E18" s="3">
        <v>436.52</v>
      </c>
      <c r="F18" s="3">
        <f t="shared" si="1"/>
        <v>15618.685600000001</v>
      </c>
    </row>
    <row r="19" spans="1:7">
      <c r="A19" s="4" t="s">
        <v>84</v>
      </c>
      <c r="B19" s="3" t="s">
        <v>103</v>
      </c>
      <c r="C19" s="3">
        <v>70.319999999999993</v>
      </c>
      <c r="D19" s="3" t="s">
        <v>65</v>
      </c>
      <c r="E19" s="3">
        <v>177.1</v>
      </c>
      <c r="F19" s="3">
        <f t="shared" si="1"/>
        <v>12453.671999999999</v>
      </c>
    </row>
    <row r="20" spans="1:7">
      <c r="A20" s="4"/>
      <c r="B20" s="16"/>
      <c r="C20" s="6"/>
      <c r="D20" s="7"/>
      <c r="E20" s="6" t="s">
        <v>58</v>
      </c>
      <c r="F20" s="13">
        <f>SUM(F5:F19)</f>
        <v>578781.81927999994</v>
      </c>
    </row>
    <row r="21" spans="1:7">
      <c r="A21" s="28"/>
      <c r="B21" s="46" t="s">
        <v>86</v>
      </c>
      <c r="C21" s="47"/>
      <c r="D21" s="47"/>
      <c r="E21" s="48"/>
      <c r="F21" s="13">
        <f>F20*12/100</f>
        <v>69453.818313599986</v>
      </c>
    </row>
    <row r="22" spans="1:7">
      <c r="A22" s="28"/>
      <c r="B22" s="39" t="s">
        <v>85</v>
      </c>
      <c r="C22" s="40"/>
      <c r="D22" s="40"/>
      <c r="E22" s="41"/>
      <c r="F22" s="13">
        <f>F20+F21</f>
        <v>648235.63759359997</v>
      </c>
    </row>
    <row r="23" spans="1:7">
      <c r="A23" s="28"/>
      <c r="B23" s="39" t="s">
        <v>393</v>
      </c>
      <c r="C23" s="40"/>
      <c r="D23" s="40"/>
      <c r="E23" s="41"/>
      <c r="F23" s="13">
        <f>F22*1/100</f>
        <v>6482.3563759359995</v>
      </c>
    </row>
    <row r="24" spans="1:7">
      <c r="A24" s="28"/>
      <c r="B24" s="39" t="s">
        <v>394</v>
      </c>
      <c r="C24" s="40"/>
      <c r="D24" s="40"/>
      <c r="E24" s="41"/>
      <c r="F24" s="13">
        <f>F22+F23</f>
        <v>654717.99396953592</v>
      </c>
    </row>
    <row r="25" spans="1:7">
      <c r="A25" s="28"/>
      <c r="B25" s="39" t="s">
        <v>395</v>
      </c>
      <c r="C25" s="40"/>
      <c r="D25" s="40"/>
      <c r="E25" s="41"/>
      <c r="F25" s="13">
        <f>ROUND(F24,0)</f>
        <v>654718</v>
      </c>
    </row>
    <row r="29" spans="1:7" ht="63.75" customHeight="1">
      <c r="A29" s="42" t="s">
        <v>399</v>
      </c>
      <c r="B29" s="42"/>
      <c r="C29" s="42"/>
      <c r="D29" s="42"/>
      <c r="E29" s="42"/>
      <c r="F29" s="42"/>
      <c r="G29" s="29"/>
    </row>
  </sheetData>
  <mergeCells count="9">
    <mergeCell ref="B24:E24"/>
    <mergeCell ref="B25:E25"/>
    <mergeCell ref="A29:F29"/>
    <mergeCell ref="A1:F1"/>
    <mergeCell ref="A2:F2"/>
    <mergeCell ref="A3:F3"/>
    <mergeCell ref="B21:E21"/>
    <mergeCell ref="B22:E22"/>
    <mergeCell ref="B23:E23"/>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F21"/>
  <sheetViews>
    <sheetView topLeftCell="A10" workbookViewId="0">
      <selection activeCell="A3" sqref="A3:F3"/>
    </sheetView>
  </sheetViews>
  <sheetFormatPr defaultRowHeight="15"/>
  <cols>
    <col min="1" max="1" width="9.140625" style="8"/>
    <col min="2" max="2" width="42.28515625" style="9" customWidth="1"/>
    <col min="3" max="3" width="9.140625" style="1"/>
    <col min="4" max="4" width="9.140625" style="10"/>
    <col min="5" max="5" width="9.140625" style="1"/>
    <col min="6" max="6" width="16.42578125" style="11" customWidth="1"/>
    <col min="7" max="16384" width="9.140625" style="1"/>
  </cols>
  <sheetData>
    <row r="1" spans="1:6" ht="18.75">
      <c r="A1" s="34" t="s">
        <v>0</v>
      </c>
      <c r="B1" s="34"/>
      <c r="C1" s="34"/>
      <c r="D1" s="34"/>
      <c r="E1" s="34"/>
      <c r="F1" s="34"/>
    </row>
    <row r="2" spans="1:6" ht="18.75">
      <c r="A2" s="34" t="s">
        <v>1</v>
      </c>
      <c r="B2" s="34"/>
      <c r="C2" s="34"/>
      <c r="D2" s="34"/>
      <c r="E2" s="34"/>
      <c r="F2" s="34"/>
    </row>
    <row r="3" spans="1:6" ht="52.5" customHeight="1">
      <c r="A3" s="35" t="s">
        <v>61</v>
      </c>
      <c r="B3" s="35"/>
      <c r="C3" s="35"/>
      <c r="D3" s="35"/>
      <c r="E3" s="35"/>
      <c r="F3" s="35"/>
    </row>
    <row r="4" spans="1:6">
      <c r="A4" s="2" t="s">
        <v>3</v>
      </c>
      <c r="B4" s="2" t="s">
        <v>4</v>
      </c>
      <c r="C4" s="2" t="s">
        <v>5</v>
      </c>
      <c r="D4" s="2" t="s">
        <v>6</v>
      </c>
      <c r="E4" s="2" t="s">
        <v>7</v>
      </c>
      <c r="F4" s="2" t="s">
        <v>8</v>
      </c>
    </row>
    <row r="5" spans="1:6" s="9" customFormat="1" ht="30">
      <c r="A5" s="7">
        <v>1</v>
      </c>
      <c r="B5" s="3" t="s">
        <v>62</v>
      </c>
      <c r="C5" s="3">
        <v>5</v>
      </c>
      <c r="D5" s="3" t="s">
        <v>11</v>
      </c>
      <c r="E5" s="3">
        <v>330.4</v>
      </c>
      <c r="F5" s="3">
        <f>ROUND(C5*E5,2)</f>
        <v>1652</v>
      </c>
    </row>
    <row r="6" spans="1:6" ht="75">
      <c r="A6" s="3" t="s">
        <v>63</v>
      </c>
      <c r="B6" s="3" t="s">
        <v>64</v>
      </c>
      <c r="C6" s="3">
        <v>37.950000000000003</v>
      </c>
      <c r="D6" s="3" t="s">
        <v>65</v>
      </c>
      <c r="E6" s="3">
        <v>139.58000000000001</v>
      </c>
      <c r="F6" s="3">
        <f t="shared" ref="F6:F16" si="0">ROUND(C6*E6,2)</f>
        <v>5297.06</v>
      </c>
    </row>
    <row r="7" spans="1:6" ht="105">
      <c r="A7" s="3" t="s">
        <v>66</v>
      </c>
      <c r="B7" s="3" t="s">
        <v>67</v>
      </c>
      <c r="C7" s="3">
        <v>14.16</v>
      </c>
      <c r="D7" s="3" t="s">
        <v>65</v>
      </c>
      <c r="E7" s="3">
        <v>415.58</v>
      </c>
      <c r="F7" s="3">
        <f t="shared" si="0"/>
        <v>5884.61</v>
      </c>
    </row>
    <row r="8" spans="1:6" ht="90">
      <c r="A8" s="3" t="s">
        <v>68</v>
      </c>
      <c r="B8" s="3" t="s">
        <v>69</v>
      </c>
      <c r="C8" s="3">
        <f>F8/E8</f>
        <v>23.789994162450657</v>
      </c>
      <c r="D8" s="3" t="s">
        <v>65</v>
      </c>
      <c r="E8" s="3">
        <v>1438.96</v>
      </c>
      <c r="F8" s="3">
        <v>34232.85</v>
      </c>
    </row>
    <row r="9" spans="1:6" ht="45">
      <c r="A9" s="3" t="s">
        <v>70</v>
      </c>
      <c r="B9" s="3" t="s">
        <v>71</v>
      </c>
      <c r="C9" s="3">
        <v>9.3000000000000007</v>
      </c>
      <c r="D9" s="3" t="s">
        <v>72</v>
      </c>
      <c r="E9" s="3">
        <v>184.61</v>
      </c>
      <c r="F9" s="3">
        <f t="shared" si="0"/>
        <v>1716.87</v>
      </c>
    </row>
    <row r="10" spans="1:6" ht="120">
      <c r="A10" s="3" t="s">
        <v>73</v>
      </c>
      <c r="B10" s="3" t="s">
        <v>74</v>
      </c>
      <c r="C10" s="3">
        <v>28.32</v>
      </c>
      <c r="D10" s="3" t="s">
        <v>65</v>
      </c>
      <c r="E10" s="3">
        <v>4858.76</v>
      </c>
      <c r="F10" s="3">
        <f t="shared" si="0"/>
        <v>137600.07999999999</v>
      </c>
    </row>
    <row r="11" spans="1:6">
      <c r="A11" s="3">
        <v>7</v>
      </c>
      <c r="B11" s="3" t="s">
        <v>75</v>
      </c>
      <c r="C11" s="3"/>
      <c r="D11" s="3"/>
      <c r="E11" s="3"/>
      <c r="F11" s="3"/>
    </row>
    <row r="12" spans="1:6">
      <c r="A12" s="3" t="s">
        <v>76</v>
      </c>
      <c r="B12" s="3" t="s">
        <v>77</v>
      </c>
      <c r="C12" s="3">
        <v>12.18</v>
      </c>
      <c r="D12" s="3" t="s">
        <v>15</v>
      </c>
      <c r="E12" s="3">
        <v>695.72</v>
      </c>
      <c r="F12" s="3">
        <f t="shared" si="0"/>
        <v>8473.8700000000008</v>
      </c>
    </row>
    <row r="13" spans="1:6">
      <c r="A13" s="3" t="s">
        <v>78</v>
      </c>
      <c r="B13" s="3" t="s">
        <v>79</v>
      </c>
      <c r="C13" s="3">
        <v>14.16</v>
      </c>
      <c r="D13" s="3" t="s">
        <v>15</v>
      </c>
      <c r="E13" s="3">
        <v>384.68</v>
      </c>
      <c r="F13" s="3">
        <f t="shared" si="0"/>
        <v>5447.07</v>
      </c>
    </row>
    <row r="14" spans="1:6">
      <c r="A14" s="3" t="s">
        <v>80</v>
      </c>
      <c r="B14" s="3" t="s">
        <v>81</v>
      </c>
      <c r="C14" s="3">
        <v>24.36</v>
      </c>
      <c r="D14" s="3" t="s">
        <v>15</v>
      </c>
      <c r="E14" s="3">
        <v>345.8</v>
      </c>
      <c r="F14" s="3">
        <f t="shared" si="0"/>
        <v>8423.69</v>
      </c>
    </row>
    <row r="15" spans="1:6">
      <c r="A15" s="3" t="s">
        <v>82</v>
      </c>
      <c r="B15" s="3" t="s">
        <v>83</v>
      </c>
      <c r="C15" s="3">
        <v>23.79</v>
      </c>
      <c r="D15" s="3" t="s">
        <v>15</v>
      </c>
      <c r="E15" s="3">
        <v>626.49</v>
      </c>
      <c r="F15" s="3">
        <f t="shared" si="0"/>
        <v>14904.2</v>
      </c>
    </row>
    <row r="16" spans="1:6">
      <c r="A16" s="3" t="s">
        <v>84</v>
      </c>
      <c r="B16" s="3" t="s">
        <v>54</v>
      </c>
      <c r="C16" s="3">
        <v>37.950000000000003</v>
      </c>
      <c r="D16" s="3" t="s">
        <v>15</v>
      </c>
      <c r="E16" s="3">
        <v>177.1</v>
      </c>
      <c r="F16" s="3">
        <f t="shared" si="0"/>
        <v>6720.95</v>
      </c>
    </row>
    <row r="17" spans="1:6">
      <c r="A17" s="4"/>
      <c r="B17" s="31"/>
      <c r="C17" s="49" t="s">
        <v>85</v>
      </c>
      <c r="D17" s="49"/>
      <c r="E17" s="49"/>
      <c r="F17" s="3">
        <f>SUM(F5:F16)</f>
        <v>230353.25</v>
      </c>
    </row>
    <row r="18" spans="1:6" ht="15.75" customHeight="1">
      <c r="A18" s="4"/>
      <c r="B18" s="31"/>
      <c r="C18" s="49" t="s">
        <v>86</v>
      </c>
      <c r="D18" s="49"/>
      <c r="E18" s="49"/>
      <c r="F18" s="3">
        <f>ROUND(F17*12%,2)</f>
        <v>27642.39</v>
      </c>
    </row>
    <row r="19" spans="1:6">
      <c r="A19" s="4"/>
      <c r="B19" s="31"/>
      <c r="C19" s="49" t="s">
        <v>85</v>
      </c>
      <c r="D19" s="49"/>
      <c r="E19" s="49"/>
      <c r="F19" s="3">
        <f>SUM(F17:F18)</f>
        <v>257995.64</v>
      </c>
    </row>
    <row r="20" spans="1:6" ht="15.75" customHeight="1">
      <c r="A20" s="4"/>
      <c r="B20" s="31"/>
      <c r="C20" s="49" t="s">
        <v>87</v>
      </c>
      <c r="D20" s="49"/>
      <c r="E20" s="49"/>
      <c r="F20" s="3">
        <f>ROUND(F19*0.01,2)</f>
        <v>2579.96</v>
      </c>
    </row>
    <row r="21" spans="1:6" ht="15.75" customHeight="1">
      <c r="A21" s="4"/>
      <c r="B21" s="31"/>
      <c r="C21" s="49" t="s">
        <v>88</v>
      </c>
      <c r="D21" s="49"/>
      <c r="E21" s="49"/>
      <c r="F21" s="3">
        <f>SUM(F19:F20)</f>
        <v>260575.6</v>
      </c>
    </row>
  </sheetData>
  <mergeCells count="8">
    <mergeCell ref="C20:E20"/>
    <mergeCell ref="C21:E21"/>
    <mergeCell ref="A1:F1"/>
    <mergeCell ref="A2:F2"/>
    <mergeCell ref="A3:F3"/>
    <mergeCell ref="C17:E17"/>
    <mergeCell ref="C18:E18"/>
    <mergeCell ref="C19:E19"/>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21"/>
  <sheetViews>
    <sheetView tabSelected="1" topLeftCell="A16" workbookViewId="0">
      <selection activeCell="A17" sqref="A17:F21"/>
    </sheetView>
  </sheetViews>
  <sheetFormatPr defaultRowHeight="15"/>
  <cols>
    <col min="1" max="1" width="9.140625" style="8"/>
    <col min="2" max="2" width="42.28515625" style="9" customWidth="1"/>
    <col min="3" max="3" width="9.140625" style="1"/>
    <col min="4" max="4" width="9.140625" style="10"/>
    <col min="5" max="5" width="9.140625" style="1"/>
    <col min="6" max="6" width="16.42578125" style="11" customWidth="1"/>
    <col min="7" max="16384" width="9.140625" style="1"/>
  </cols>
  <sheetData>
    <row r="1" spans="1:6" ht="18.75">
      <c r="A1" s="34" t="s">
        <v>0</v>
      </c>
      <c r="B1" s="34"/>
      <c r="C1" s="34"/>
      <c r="D1" s="34"/>
      <c r="E1" s="34"/>
      <c r="F1" s="34"/>
    </row>
    <row r="2" spans="1:6" ht="18.75">
      <c r="A2" s="34" t="s">
        <v>1</v>
      </c>
      <c r="B2" s="34"/>
      <c r="C2" s="34"/>
      <c r="D2" s="34"/>
      <c r="E2" s="34"/>
      <c r="F2" s="34"/>
    </row>
    <row r="3" spans="1:6" ht="60.75" customHeight="1">
      <c r="A3" s="35" t="s">
        <v>89</v>
      </c>
      <c r="B3" s="35"/>
      <c r="C3" s="35"/>
      <c r="D3" s="35"/>
      <c r="E3" s="35"/>
      <c r="F3" s="35"/>
    </row>
    <row r="4" spans="1:6">
      <c r="A4" s="2" t="s">
        <v>3</v>
      </c>
      <c r="B4" s="2" t="s">
        <v>4</v>
      </c>
      <c r="C4" s="2" t="s">
        <v>5</v>
      </c>
      <c r="D4" s="2" t="s">
        <v>6</v>
      </c>
      <c r="E4" s="2" t="s">
        <v>7</v>
      </c>
      <c r="F4" s="2" t="s">
        <v>8</v>
      </c>
    </row>
    <row r="5" spans="1:6" s="9" customFormat="1" ht="30">
      <c r="A5" s="7">
        <v>1</v>
      </c>
      <c r="B5" s="3" t="s">
        <v>62</v>
      </c>
      <c r="C5" s="3">
        <v>8</v>
      </c>
      <c r="D5" s="3" t="s">
        <v>11</v>
      </c>
      <c r="E5" s="3">
        <v>330.4</v>
      </c>
      <c r="F5" s="3">
        <f>ROUND(C5*E5,2)</f>
        <v>2643.2</v>
      </c>
    </row>
    <row r="6" spans="1:6" ht="75">
      <c r="A6" s="3" t="s">
        <v>63</v>
      </c>
      <c r="B6" s="3" t="s">
        <v>64</v>
      </c>
      <c r="C6" s="3">
        <v>60.89</v>
      </c>
      <c r="D6" s="3" t="s">
        <v>65</v>
      </c>
      <c r="E6" s="3">
        <v>139.58000000000001</v>
      </c>
      <c r="F6" s="3">
        <f t="shared" ref="F6:F16" si="0">ROUND(C6*E6,2)</f>
        <v>8499.0300000000007</v>
      </c>
    </row>
    <row r="7" spans="1:6" ht="105">
      <c r="A7" s="3" t="s">
        <v>66</v>
      </c>
      <c r="B7" s="3" t="s">
        <v>67</v>
      </c>
      <c r="C7" s="3">
        <v>30.44</v>
      </c>
      <c r="D7" s="3" t="s">
        <v>65</v>
      </c>
      <c r="E7" s="3">
        <v>415.58</v>
      </c>
      <c r="F7" s="3">
        <f t="shared" si="0"/>
        <v>12650.26</v>
      </c>
    </row>
    <row r="8" spans="1:6" ht="90">
      <c r="A8" s="3" t="s">
        <v>68</v>
      </c>
      <c r="B8" s="3" t="s">
        <v>69</v>
      </c>
      <c r="C8" s="3">
        <v>51.15</v>
      </c>
      <c r="D8" s="3" t="s">
        <v>65</v>
      </c>
      <c r="E8" s="3">
        <v>1438.96</v>
      </c>
      <c r="F8" s="3">
        <f t="shared" si="0"/>
        <v>73602.8</v>
      </c>
    </row>
    <row r="9" spans="1:6" ht="45">
      <c r="A9" s="3" t="s">
        <v>70</v>
      </c>
      <c r="B9" s="3" t="s">
        <v>71</v>
      </c>
      <c r="C9" s="3">
        <v>39.97</v>
      </c>
      <c r="D9" s="3" t="s">
        <v>72</v>
      </c>
      <c r="E9" s="3">
        <v>184.61</v>
      </c>
      <c r="F9" s="3">
        <f t="shared" si="0"/>
        <v>7378.86</v>
      </c>
    </row>
    <row r="10" spans="1:6" ht="120">
      <c r="A10" s="3" t="s">
        <v>73</v>
      </c>
      <c r="B10" s="3" t="s">
        <v>74</v>
      </c>
      <c r="C10" s="3">
        <v>60.89</v>
      </c>
      <c r="D10" s="3" t="s">
        <v>65</v>
      </c>
      <c r="E10" s="3">
        <v>4858.76</v>
      </c>
      <c r="F10" s="3">
        <f t="shared" si="0"/>
        <v>295849.90000000002</v>
      </c>
    </row>
    <row r="11" spans="1:6">
      <c r="A11" s="3">
        <v>7</v>
      </c>
      <c r="B11" s="3" t="s">
        <v>75</v>
      </c>
      <c r="C11" s="3"/>
      <c r="D11" s="3"/>
      <c r="E11" s="3"/>
      <c r="F11" s="3"/>
    </row>
    <row r="12" spans="1:6">
      <c r="A12" s="3" t="s">
        <v>76</v>
      </c>
      <c r="B12" s="3" t="s">
        <v>77</v>
      </c>
      <c r="C12" s="3">
        <v>26.18</v>
      </c>
      <c r="D12" s="3" t="s">
        <v>15</v>
      </c>
      <c r="E12" s="3">
        <v>695.72</v>
      </c>
      <c r="F12" s="3">
        <f t="shared" si="0"/>
        <v>18213.95</v>
      </c>
    </row>
    <row r="13" spans="1:6">
      <c r="A13" s="3" t="s">
        <v>78</v>
      </c>
      <c r="B13" s="3" t="s">
        <v>79</v>
      </c>
      <c r="C13" s="3">
        <v>30.44</v>
      </c>
      <c r="D13" s="3" t="s">
        <v>15</v>
      </c>
      <c r="E13" s="3">
        <v>384.68</v>
      </c>
      <c r="F13" s="3">
        <f t="shared" si="0"/>
        <v>11709.66</v>
      </c>
    </row>
    <row r="14" spans="1:6">
      <c r="A14" s="3" t="s">
        <v>80</v>
      </c>
      <c r="B14" s="3" t="s">
        <v>81</v>
      </c>
      <c r="C14" s="3">
        <v>52.37</v>
      </c>
      <c r="D14" s="3" t="s">
        <v>15</v>
      </c>
      <c r="E14" s="3">
        <v>345.8</v>
      </c>
      <c r="F14" s="3">
        <f t="shared" si="0"/>
        <v>18109.55</v>
      </c>
    </row>
    <row r="15" spans="1:6">
      <c r="A15" s="3" t="s">
        <v>82</v>
      </c>
      <c r="B15" s="3" t="s">
        <v>83</v>
      </c>
      <c r="C15" s="3">
        <v>51.15</v>
      </c>
      <c r="D15" s="3" t="s">
        <v>15</v>
      </c>
      <c r="E15" s="3">
        <v>626.49</v>
      </c>
      <c r="F15" s="3">
        <f t="shared" si="0"/>
        <v>32044.959999999999</v>
      </c>
    </row>
    <row r="16" spans="1:6">
      <c r="A16" s="3" t="s">
        <v>84</v>
      </c>
      <c r="B16" s="3" t="s">
        <v>54</v>
      </c>
      <c r="C16" s="3">
        <v>60.89</v>
      </c>
      <c r="D16" s="3" t="s">
        <v>15</v>
      </c>
      <c r="E16" s="3">
        <v>177.1</v>
      </c>
      <c r="F16" s="3">
        <f t="shared" si="0"/>
        <v>10783.62</v>
      </c>
    </row>
    <row r="17" spans="1:6">
      <c r="A17" s="4"/>
      <c r="B17" s="32"/>
      <c r="C17" s="49" t="s">
        <v>85</v>
      </c>
      <c r="D17" s="49"/>
      <c r="E17" s="49"/>
      <c r="F17" s="33">
        <f>SUM(F5:F16)</f>
        <v>491485.79000000004</v>
      </c>
    </row>
    <row r="18" spans="1:6" ht="15.75" customHeight="1">
      <c r="A18" s="4"/>
      <c r="B18" s="32"/>
      <c r="C18" s="49" t="s">
        <v>86</v>
      </c>
      <c r="D18" s="49"/>
      <c r="E18" s="49"/>
      <c r="F18" s="33">
        <f>ROUND(F17*12%,2)</f>
        <v>58978.29</v>
      </c>
    </row>
    <row r="19" spans="1:6">
      <c r="A19" s="4"/>
      <c r="B19" s="32"/>
      <c r="C19" s="49" t="s">
        <v>85</v>
      </c>
      <c r="D19" s="49"/>
      <c r="E19" s="49"/>
      <c r="F19" s="33">
        <f>SUM(F17:F18)</f>
        <v>550464.08000000007</v>
      </c>
    </row>
    <row r="20" spans="1:6" ht="15.75" customHeight="1">
      <c r="A20" s="4"/>
      <c r="B20" s="32"/>
      <c r="C20" s="49" t="s">
        <v>87</v>
      </c>
      <c r="D20" s="49"/>
      <c r="E20" s="49"/>
      <c r="F20" s="33">
        <f>ROUND(F19*0.01,2)</f>
        <v>5504.64</v>
      </c>
    </row>
    <row r="21" spans="1:6" ht="15.75" customHeight="1">
      <c r="A21" s="4"/>
      <c r="B21" s="32"/>
      <c r="C21" s="49" t="s">
        <v>88</v>
      </c>
      <c r="D21" s="49"/>
      <c r="E21" s="49"/>
      <c r="F21" s="33">
        <f>SUM(F19:F20)</f>
        <v>555968.72000000009</v>
      </c>
    </row>
  </sheetData>
  <mergeCells count="8">
    <mergeCell ref="C20:E20"/>
    <mergeCell ref="C21:E21"/>
    <mergeCell ref="A1:F1"/>
    <mergeCell ref="A2:F2"/>
    <mergeCell ref="A3:F3"/>
    <mergeCell ref="C17:E17"/>
    <mergeCell ref="C18:E18"/>
    <mergeCell ref="C19:E19"/>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F25"/>
  <sheetViews>
    <sheetView workbookViewId="0">
      <selection activeCell="F25" sqref="F25"/>
    </sheetView>
  </sheetViews>
  <sheetFormatPr defaultRowHeight="15"/>
  <cols>
    <col min="1" max="1" width="9.140625" style="8"/>
    <col min="2" max="2" width="42.28515625" style="9" customWidth="1"/>
    <col min="3" max="3" width="9.5703125" style="1" bestFit="1" customWidth="1"/>
    <col min="4" max="4" width="9.140625" style="10"/>
    <col min="5" max="5" width="9.140625" style="1"/>
    <col min="6" max="6" width="19.42578125" style="11" customWidth="1"/>
    <col min="7" max="16384" width="9.140625" style="1"/>
  </cols>
  <sheetData>
    <row r="1" spans="1:6" ht="18.75">
      <c r="A1" s="34" t="s">
        <v>0</v>
      </c>
      <c r="B1" s="34"/>
      <c r="C1" s="34"/>
      <c r="D1" s="34"/>
      <c r="E1" s="34"/>
      <c r="F1" s="34"/>
    </row>
    <row r="2" spans="1:6" ht="18.75">
      <c r="A2" s="34" t="s">
        <v>1</v>
      </c>
      <c r="B2" s="34"/>
      <c r="C2" s="34"/>
      <c r="D2" s="34"/>
      <c r="E2" s="34"/>
      <c r="F2" s="34"/>
    </row>
    <row r="3" spans="1:6" ht="57.75" customHeight="1">
      <c r="A3" s="35" t="s">
        <v>105</v>
      </c>
      <c r="B3" s="35"/>
      <c r="C3" s="35"/>
      <c r="D3" s="35"/>
      <c r="E3" s="35"/>
      <c r="F3" s="35"/>
    </row>
    <row r="4" spans="1:6">
      <c r="A4" s="2" t="s">
        <v>3</v>
      </c>
      <c r="B4" s="2" t="s">
        <v>4</v>
      </c>
      <c r="C4" s="2" t="s">
        <v>5</v>
      </c>
      <c r="D4" s="2" t="s">
        <v>6</v>
      </c>
      <c r="E4" s="2" t="s">
        <v>7</v>
      </c>
      <c r="F4" s="2" t="s">
        <v>8</v>
      </c>
    </row>
    <row r="5" spans="1:6" ht="30">
      <c r="A5" s="12" t="s">
        <v>91</v>
      </c>
      <c r="B5" s="3" t="s">
        <v>92</v>
      </c>
      <c r="C5" s="13">
        <v>3</v>
      </c>
      <c r="D5" s="7" t="s">
        <v>93</v>
      </c>
      <c r="E5" s="13">
        <v>330.4</v>
      </c>
      <c r="F5" s="13">
        <f>C5*E5</f>
        <v>991.19999999999993</v>
      </c>
    </row>
    <row r="6" spans="1:6" ht="120">
      <c r="A6" s="14" t="s">
        <v>63</v>
      </c>
      <c r="B6" s="3" t="s">
        <v>94</v>
      </c>
      <c r="C6" s="13">
        <v>13.69</v>
      </c>
      <c r="D6" s="7" t="s">
        <v>65</v>
      </c>
      <c r="E6" s="6">
        <v>153.84</v>
      </c>
      <c r="F6" s="13">
        <f t="shared" ref="F6:F14" si="0">C6*E6</f>
        <v>2106.0695999999998</v>
      </c>
    </row>
    <row r="7" spans="1:6" ht="105">
      <c r="A7" s="14" t="s">
        <v>95</v>
      </c>
      <c r="B7" s="3" t="s">
        <v>67</v>
      </c>
      <c r="C7" s="13">
        <v>3.21</v>
      </c>
      <c r="D7" s="7" t="s">
        <v>65</v>
      </c>
      <c r="E7" s="6">
        <v>415.58</v>
      </c>
      <c r="F7" s="13">
        <f t="shared" si="0"/>
        <v>1334.0118</v>
      </c>
    </row>
    <row r="8" spans="1:6" ht="90">
      <c r="A8" s="14" t="s">
        <v>68</v>
      </c>
      <c r="B8" s="3" t="s">
        <v>69</v>
      </c>
      <c r="C8" s="13">
        <v>5.39</v>
      </c>
      <c r="D8" s="7" t="s">
        <v>65</v>
      </c>
      <c r="E8" s="6">
        <v>1438.96</v>
      </c>
      <c r="F8" s="13">
        <f t="shared" si="0"/>
        <v>7755.9943999999996</v>
      </c>
    </row>
    <row r="9" spans="1:6" ht="60">
      <c r="A9" s="12" t="s">
        <v>106</v>
      </c>
      <c r="B9" s="3" t="s">
        <v>107</v>
      </c>
      <c r="C9" s="13">
        <v>5.21</v>
      </c>
      <c r="D9" s="7" t="s">
        <v>65</v>
      </c>
      <c r="E9" s="6">
        <v>5891.97</v>
      </c>
      <c r="F9" s="13">
        <f t="shared" si="0"/>
        <v>30697.163700000001</v>
      </c>
    </row>
    <row r="10" spans="1:6" ht="135">
      <c r="A10" s="12" t="s">
        <v>108</v>
      </c>
      <c r="B10" s="3" t="s">
        <v>109</v>
      </c>
      <c r="C10" s="13">
        <v>2.91</v>
      </c>
      <c r="D10" s="7" t="s">
        <v>65</v>
      </c>
      <c r="E10" s="6">
        <v>6092.63</v>
      </c>
      <c r="F10" s="13">
        <f t="shared" si="0"/>
        <v>17729.5533</v>
      </c>
    </row>
    <row r="11" spans="1:6" ht="120">
      <c r="A11" s="3" t="s">
        <v>110</v>
      </c>
      <c r="B11" s="3" t="s">
        <v>111</v>
      </c>
      <c r="C11" s="3">
        <v>0.26600000000000001</v>
      </c>
      <c r="D11" s="3" t="s">
        <v>112</v>
      </c>
      <c r="E11" s="3">
        <v>79086.94</v>
      </c>
      <c r="F11" s="3">
        <f t="shared" si="0"/>
        <v>21037.126040000003</v>
      </c>
    </row>
    <row r="12" spans="1:6" ht="120">
      <c r="A12" s="12" t="s">
        <v>113</v>
      </c>
      <c r="B12" s="3" t="s">
        <v>114</v>
      </c>
      <c r="C12" s="13">
        <v>0.45</v>
      </c>
      <c r="D12" s="7" t="s">
        <v>112</v>
      </c>
      <c r="E12" s="6">
        <v>77259.94</v>
      </c>
      <c r="F12" s="13">
        <f t="shared" si="0"/>
        <v>34766.973000000005</v>
      </c>
    </row>
    <row r="13" spans="1:6" ht="60">
      <c r="A13" s="3" t="s">
        <v>115</v>
      </c>
      <c r="B13" s="3" t="s">
        <v>116</v>
      </c>
      <c r="C13" s="13">
        <v>56.35</v>
      </c>
      <c r="D13" s="3" t="s">
        <v>72</v>
      </c>
      <c r="E13" s="15">
        <v>184.61</v>
      </c>
      <c r="F13" s="13">
        <f t="shared" si="0"/>
        <v>10402.773500000001</v>
      </c>
    </row>
    <row r="14" spans="1:6" ht="150">
      <c r="A14" s="12" t="s">
        <v>117</v>
      </c>
      <c r="B14" s="3" t="s">
        <v>97</v>
      </c>
      <c r="C14" s="13">
        <v>4.96</v>
      </c>
      <c r="D14" s="7" t="s">
        <v>65</v>
      </c>
      <c r="E14" s="6">
        <v>4858.76</v>
      </c>
      <c r="F14" s="13">
        <f t="shared" si="0"/>
        <v>24099.4496</v>
      </c>
    </row>
    <row r="15" spans="1:6">
      <c r="A15" s="4">
        <v>11</v>
      </c>
      <c r="B15" s="5" t="s">
        <v>75</v>
      </c>
      <c r="C15" s="13"/>
      <c r="D15" s="7"/>
      <c r="E15" s="6"/>
      <c r="F15" s="13"/>
    </row>
    <row r="16" spans="1:6">
      <c r="A16" s="4" t="s">
        <v>76</v>
      </c>
      <c r="B16" s="3" t="s">
        <v>99</v>
      </c>
      <c r="C16" s="3">
        <v>5.62</v>
      </c>
      <c r="D16" s="3" t="s">
        <v>65</v>
      </c>
      <c r="E16" s="3">
        <v>695.72</v>
      </c>
      <c r="F16" s="3">
        <f t="shared" ref="F16:F20" si="1">C16*E16</f>
        <v>3909.9464000000003</v>
      </c>
    </row>
    <row r="17" spans="1:6">
      <c r="A17" s="4" t="s">
        <v>78</v>
      </c>
      <c r="B17" s="3" t="s">
        <v>100</v>
      </c>
      <c r="C17" s="3">
        <v>3.21</v>
      </c>
      <c r="D17" s="3" t="s">
        <v>65</v>
      </c>
      <c r="E17" s="3">
        <v>384.68</v>
      </c>
      <c r="F17" s="3">
        <f t="shared" si="1"/>
        <v>1234.8227999999999</v>
      </c>
    </row>
    <row r="18" spans="1:6">
      <c r="A18" s="4" t="s">
        <v>80</v>
      </c>
      <c r="B18" s="3" t="s">
        <v>101</v>
      </c>
      <c r="C18" s="3">
        <v>5.39</v>
      </c>
      <c r="D18" s="3" t="s">
        <v>65</v>
      </c>
      <c r="E18" s="3">
        <v>626.49</v>
      </c>
      <c r="F18" s="3">
        <f t="shared" si="1"/>
        <v>3376.7810999999997</v>
      </c>
    </row>
    <row r="19" spans="1:6">
      <c r="A19" s="4" t="s">
        <v>82</v>
      </c>
      <c r="B19" s="3" t="s">
        <v>102</v>
      </c>
      <c r="C19" s="3">
        <v>11.25</v>
      </c>
      <c r="D19" s="3" t="s">
        <v>65</v>
      </c>
      <c r="E19" s="3">
        <v>345.68</v>
      </c>
      <c r="F19" s="3">
        <f t="shared" si="1"/>
        <v>3888.9</v>
      </c>
    </row>
    <row r="20" spans="1:6">
      <c r="A20" s="4" t="s">
        <v>84</v>
      </c>
      <c r="B20" s="3" t="s">
        <v>103</v>
      </c>
      <c r="C20" s="3">
        <v>13.69</v>
      </c>
      <c r="D20" s="3" t="s">
        <v>65</v>
      </c>
      <c r="E20" s="3">
        <v>177.1</v>
      </c>
      <c r="F20" s="3">
        <f t="shared" si="1"/>
        <v>2424.4989999999998</v>
      </c>
    </row>
    <row r="21" spans="1:6" ht="15.75">
      <c r="A21" s="50" t="s">
        <v>85</v>
      </c>
      <c r="B21" s="50"/>
      <c r="C21" s="50"/>
      <c r="D21" s="50"/>
      <c r="E21" s="50"/>
      <c r="F21" s="17">
        <f>SUM(F5:F20)</f>
        <v>165755.26423999999</v>
      </c>
    </row>
    <row r="22" spans="1:6" ht="30">
      <c r="A22" s="4"/>
      <c r="B22" s="5"/>
      <c r="C22" s="6"/>
      <c r="D22" s="7"/>
      <c r="E22" s="3" t="s">
        <v>59</v>
      </c>
      <c r="F22" s="3">
        <f>F21*12/100</f>
        <v>19890.6317088</v>
      </c>
    </row>
    <row r="23" spans="1:6">
      <c r="A23" s="4"/>
      <c r="B23" s="5"/>
      <c r="C23" s="6"/>
      <c r="D23" s="7"/>
      <c r="E23" s="3"/>
      <c r="F23" s="3">
        <f>F22+F21</f>
        <v>185645.8959488</v>
      </c>
    </row>
    <row r="24" spans="1:6" ht="30">
      <c r="A24" s="4"/>
      <c r="B24" s="5"/>
      <c r="C24" s="6"/>
      <c r="D24" s="7"/>
      <c r="E24" s="3" t="s">
        <v>60</v>
      </c>
      <c r="F24" s="3">
        <f>F23*1/100</f>
        <v>1856.4589594879999</v>
      </c>
    </row>
    <row r="25" spans="1:6">
      <c r="A25" s="4"/>
      <c r="B25" s="5"/>
      <c r="C25" s="6"/>
      <c r="D25" s="7"/>
      <c r="E25" s="3" t="s">
        <v>104</v>
      </c>
      <c r="F25" s="3">
        <f>F24+F23</f>
        <v>187502.35490828799</v>
      </c>
    </row>
  </sheetData>
  <mergeCells count="4">
    <mergeCell ref="A1:F1"/>
    <mergeCell ref="A2:F2"/>
    <mergeCell ref="A3:F3"/>
    <mergeCell ref="A21:E21"/>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F21"/>
  <sheetViews>
    <sheetView workbookViewId="0">
      <selection activeCell="A3" sqref="A3:F3"/>
    </sheetView>
  </sheetViews>
  <sheetFormatPr defaultRowHeight="15"/>
  <cols>
    <col min="1" max="1" width="9.140625" style="8"/>
    <col min="2" max="2" width="45.28515625" style="9" customWidth="1"/>
    <col min="3" max="3" width="9.28515625" style="1" customWidth="1"/>
    <col min="4" max="4" width="9.140625" style="10"/>
    <col min="5" max="5" width="9.7109375" style="1" bestFit="1" customWidth="1"/>
    <col min="6" max="6" width="16.42578125" style="11" customWidth="1"/>
    <col min="7" max="16384" width="9.140625" style="1"/>
  </cols>
  <sheetData>
    <row r="1" spans="1:6" ht="18.75">
      <c r="A1" s="34" t="s">
        <v>0</v>
      </c>
      <c r="B1" s="34"/>
      <c r="C1" s="34"/>
      <c r="D1" s="34"/>
      <c r="E1" s="34"/>
      <c r="F1" s="34"/>
    </row>
    <row r="2" spans="1:6" ht="18.75">
      <c r="A2" s="34" t="s">
        <v>1</v>
      </c>
      <c r="B2" s="34"/>
      <c r="C2" s="34"/>
      <c r="D2" s="34"/>
      <c r="E2" s="34"/>
      <c r="F2" s="34"/>
    </row>
    <row r="3" spans="1:6" ht="62.25" customHeight="1">
      <c r="A3" s="35" t="s">
        <v>90</v>
      </c>
      <c r="B3" s="35"/>
      <c r="C3" s="35"/>
      <c r="D3" s="35"/>
      <c r="E3" s="35"/>
      <c r="F3" s="35"/>
    </row>
    <row r="4" spans="1:6">
      <c r="A4" s="2" t="s">
        <v>3</v>
      </c>
      <c r="B4" s="2" t="s">
        <v>4</v>
      </c>
      <c r="C4" s="2" t="s">
        <v>5</v>
      </c>
      <c r="D4" s="2" t="s">
        <v>6</v>
      </c>
      <c r="E4" s="2" t="s">
        <v>7</v>
      </c>
      <c r="F4" s="2" t="s">
        <v>8</v>
      </c>
    </row>
    <row r="5" spans="1:6" ht="30">
      <c r="A5" s="12" t="s">
        <v>91</v>
      </c>
      <c r="B5" s="3" t="s">
        <v>92</v>
      </c>
      <c r="C5" s="13">
        <v>5</v>
      </c>
      <c r="D5" s="7" t="s">
        <v>93</v>
      </c>
      <c r="E5" s="13">
        <v>330.4</v>
      </c>
      <c r="F5" s="13">
        <f>C5*E5</f>
        <v>1652</v>
      </c>
    </row>
    <row r="6" spans="1:6" ht="120">
      <c r="A6" s="14" t="s">
        <v>63</v>
      </c>
      <c r="B6" s="3" t="s">
        <v>94</v>
      </c>
      <c r="C6" s="3">
        <v>26.43</v>
      </c>
      <c r="D6" s="3" t="s">
        <v>65</v>
      </c>
      <c r="E6" s="3">
        <v>153.84</v>
      </c>
      <c r="F6" s="3">
        <f t="shared" ref="F6:F10" si="0">C6*E6</f>
        <v>4065.9911999999999</v>
      </c>
    </row>
    <row r="7" spans="1:6" ht="105">
      <c r="A7" s="3" t="s">
        <v>95</v>
      </c>
      <c r="B7" s="3" t="s">
        <v>67</v>
      </c>
      <c r="C7" s="3">
        <v>9.91</v>
      </c>
      <c r="D7" s="3" t="s">
        <v>65</v>
      </c>
      <c r="E7" s="3">
        <v>415.58</v>
      </c>
      <c r="F7" s="3">
        <f t="shared" si="0"/>
        <v>4118.3977999999997</v>
      </c>
    </row>
    <row r="8" spans="1:6" ht="90">
      <c r="A8" s="3" t="s">
        <v>68</v>
      </c>
      <c r="B8" s="3" t="s">
        <v>69</v>
      </c>
      <c r="C8" s="3">
        <v>16.52</v>
      </c>
      <c r="D8" s="3" t="s">
        <v>65</v>
      </c>
      <c r="E8" s="3">
        <v>1336.28</v>
      </c>
      <c r="F8" s="3">
        <f t="shared" si="0"/>
        <v>22075.345600000001</v>
      </c>
    </row>
    <row r="9" spans="1:6" ht="135">
      <c r="A9" s="3" t="s">
        <v>96</v>
      </c>
      <c r="B9" s="3" t="s">
        <v>97</v>
      </c>
      <c r="C9" s="3">
        <v>45.31</v>
      </c>
      <c r="D9" s="3" t="s">
        <v>65</v>
      </c>
      <c r="E9" s="3">
        <v>4858.76</v>
      </c>
      <c r="F9" s="3">
        <f t="shared" si="0"/>
        <v>220150.41560000001</v>
      </c>
    </row>
    <row r="10" spans="1:6" ht="45">
      <c r="A10" s="3" t="s">
        <v>98</v>
      </c>
      <c r="B10" s="3" t="s">
        <v>71</v>
      </c>
      <c r="C10" s="3">
        <v>6.51</v>
      </c>
      <c r="D10" s="3" t="s">
        <v>72</v>
      </c>
      <c r="E10" s="3">
        <v>184.61</v>
      </c>
      <c r="F10" s="3">
        <f t="shared" si="0"/>
        <v>1201.8111000000001</v>
      </c>
    </row>
    <row r="11" spans="1:6">
      <c r="A11" s="7">
        <v>7</v>
      </c>
      <c r="B11" s="3" t="s">
        <v>75</v>
      </c>
      <c r="C11" s="3"/>
      <c r="D11" s="3"/>
      <c r="E11" s="3"/>
      <c r="F11" s="3"/>
    </row>
    <row r="12" spans="1:6">
      <c r="A12" s="4" t="s">
        <v>76</v>
      </c>
      <c r="B12" s="3" t="s">
        <v>99</v>
      </c>
      <c r="C12" s="3">
        <v>19.48</v>
      </c>
      <c r="D12" s="3" t="s">
        <v>65</v>
      </c>
      <c r="E12" s="3">
        <v>790.67</v>
      </c>
      <c r="F12" s="3">
        <f t="shared" ref="F12:F16" si="1">C12*E12</f>
        <v>15402.2516</v>
      </c>
    </row>
    <row r="13" spans="1:6">
      <c r="A13" s="4" t="s">
        <v>78</v>
      </c>
      <c r="B13" s="3" t="s">
        <v>100</v>
      </c>
      <c r="C13" s="3">
        <v>9.91</v>
      </c>
      <c r="D13" s="3" t="s">
        <v>65</v>
      </c>
      <c r="E13" s="3">
        <v>437.55</v>
      </c>
      <c r="F13" s="3">
        <f t="shared" si="1"/>
        <v>4336.1205</v>
      </c>
    </row>
    <row r="14" spans="1:6">
      <c r="A14" s="4" t="s">
        <v>80</v>
      </c>
      <c r="B14" s="3" t="s">
        <v>101</v>
      </c>
      <c r="C14" s="3">
        <v>16.52</v>
      </c>
      <c r="D14" s="3" t="s">
        <v>65</v>
      </c>
      <c r="E14" s="3">
        <v>712.09</v>
      </c>
      <c r="F14" s="3">
        <f t="shared" si="1"/>
        <v>11763.7268</v>
      </c>
    </row>
    <row r="15" spans="1:6">
      <c r="A15" s="4" t="s">
        <v>82</v>
      </c>
      <c r="B15" s="3" t="s">
        <v>102</v>
      </c>
      <c r="C15" s="3">
        <v>38.97</v>
      </c>
      <c r="D15" s="3" t="s">
        <v>65</v>
      </c>
      <c r="E15" s="3">
        <v>393.4</v>
      </c>
      <c r="F15" s="3">
        <f t="shared" si="1"/>
        <v>15330.797999999999</v>
      </c>
    </row>
    <row r="16" spans="1:6">
      <c r="A16" s="4" t="s">
        <v>84</v>
      </c>
      <c r="B16" s="3" t="s">
        <v>103</v>
      </c>
      <c r="C16" s="3">
        <v>26.43</v>
      </c>
      <c r="D16" s="3" t="s">
        <v>65</v>
      </c>
      <c r="E16" s="3">
        <v>177.1</v>
      </c>
      <c r="F16" s="3">
        <f t="shared" si="1"/>
        <v>4680.7529999999997</v>
      </c>
    </row>
    <row r="17" spans="1:6">
      <c r="A17" s="3"/>
      <c r="B17" s="3"/>
      <c r="C17" s="3"/>
      <c r="D17" s="3"/>
      <c r="E17" s="3" t="s">
        <v>58</v>
      </c>
      <c r="F17" s="3">
        <f>SUM(F5:F16)</f>
        <v>304777.61120000004</v>
      </c>
    </row>
    <row r="18" spans="1:6" ht="30">
      <c r="A18" s="4"/>
      <c r="B18" s="5"/>
      <c r="C18" s="6"/>
      <c r="D18" s="7"/>
      <c r="E18" s="3" t="s">
        <v>59</v>
      </c>
      <c r="F18" s="3">
        <f>F17*12/100</f>
        <v>36573.313344000002</v>
      </c>
    </row>
    <row r="19" spans="1:6">
      <c r="A19" s="4"/>
      <c r="B19" s="5"/>
      <c r="C19" s="6"/>
      <c r="D19" s="7"/>
      <c r="E19" s="3"/>
      <c r="F19" s="3">
        <f>F18+F17</f>
        <v>341350.92454400007</v>
      </c>
    </row>
    <row r="20" spans="1:6" ht="30">
      <c r="A20" s="4"/>
      <c r="B20" s="5"/>
      <c r="C20" s="6"/>
      <c r="D20" s="7"/>
      <c r="E20" s="3" t="s">
        <v>60</v>
      </c>
      <c r="F20" s="3">
        <f>F19*1/100</f>
        <v>3413.5092454400005</v>
      </c>
    </row>
    <row r="21" spans="1:6">
      <c r="A21" s="4"/>
      <c r="B21" s="5"/>
      <c r="C21" s="6"/>
      <c r="D21" s="7"/>
      <c r="E21" s="3" t="s">
        <v>104</v>
      </c>
      <c r="F21" s="3">
        <f>F20+F19</f>
        <v>344764.43378944008</v>
      </c>
    </row>
  </sheetData>
  <mergeCells count="3">
    <mergeCell ref="A1:F1"/>
    <mergeCell ref="A2:F2"/>
    <mergeCell ref="A3:F3"/>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G30"/>
  <sheetViews>
    <sheetView workbookViewId="0">
      <selection activeCell="A3" sqref="A3:F3"/>
    </sheetView>
  </sheetViews>
  <sheetFormatPr defaultColWidth="9.140625" defaultRowHeight="15"/>
  <cols>
    <col min="1" max="1" width="9.28515625" style="8" bestFit="1" customWidth="1"/>
    <col min="2" max="2" width="42.85546875" style="9" customWidth="1"/>
    <col min="3" max="3" width="12.42578125" style="1" customWidth="1"/>
    <col min="4" max="4" width="9.140625" style="10"/>
    <col min="5" max="5" width="12.7109375" style="1" bestFit="1" customWidth="1"/>
    <col min="6" max="6" width="16.42578125" style="11" customWidth="1"/>
    <col min="7" max="16384" width="9.140625" style="1"/>
  </cols>
  <sheetData>
    <row r="1" spans="1:6">
      <c r="A1" s="43" t="s">
        <v>0</v>
      </c>
      <c r="B1" s="44"/>
      <c r="C1" s="44"/>
      <c r="D1" s="44"/>
      <c r="E1" s="44"/>
      <c r="F1" s="45"/>
    </row>
    <row r="2" spans="1:6">
      <c r="A2" s="43" t="s">
        <v>1</v>
      </c>
      <c r="B2" s="44"/>
      <c r="C2" s="44"/>
      <c r="D2" s="44"/>
      <c r="E2" s="44"/>
      <c r="F2" s="45"/>
    </row>
    <row r="3" spans="1:6" ht="36.75" customHeight="1">
      <c r="A3" s="43" t="s">
        <v>400</v>
      </c>
      <c r="B3" s="44"/>
      <c r="C3" s="44"/>
      <c r="D3" s="44"/>
      <c r="E3" s="44"/>
      <c r="F3" s="45"/>
    </row>
    <row r="4" spans="1:6">
      <c r="A4" s="2" t="s">
        <v>3</v>
      </c>
      <c r="B4" s="2" t="s">
        <v>4</v>
      </c>
      <c r="C4" s="2" t="s">
        <v>5</v>
      </c>
      <c r="D4" s="2" t="s">
        <v>6</v>
      </c>
      <c r="E4" s="2" t="s">
        <v>7</v>
      </c>
      <c r="F4" s="2" t="s">
        <v>8</v>
      </c>
    </row>
    <row r="5" spans="1:6" s="9" customFormat="1" ht="30">
      <c r="A5" s="14">
        <v>1</v>
      </c>
      <c r="B5" s="3" t="s">
        <v>62</v>
      </c>
      <c r="C5" s="3">
        <f>5+8</f>
        <v>13</v>
      </c>
      <c r="D5" s="7" t="s">
        <v>11</v>
      </c>
      <c r="E5" s="3">
        <v>330.4</v>
      </c>
      <c r="F5" s="3">
        <f>ROUND(C5*E5,2)</f>
        <v>4295.2</v>
      </c>
    </row>
    <row r="6" spans="1:6" ht="75">
      <c r="A6" s="14" t="s">
        <v>63</v>
      </c>
      <c r="B6" s="3" t="s">
        <v>64</v>
      </c>
      <c r="C6" s="3">
        <v>48.39</v>
      </c>
      <c r="D6" s="7" t="s">
        <v>65</v>
      </c>
      <c r="E6" s="13">
        <v>139.58000000000001</v>
      </c>
      <c r="F6" s="3">
        <f t="shared" ref="F6:F20" si="0">ROUND(C6*E6,2)</f>
        <v>6754.28</v>
      </c>
    </row>
    <row r="7" spans="1:6" ht="105">
      <c r="A7" s="14" t="s">
        <v>66</v>
      </c>
      <c r="B7" s="3" t="s">
        <v>67</v>
      </c>
      <c r="C7" s="3">
        <v>4.53</v>
      </c>
      <c r="D7" s="7" t="s">
        <v>65</v>
      </c>
      <c r="E7" s="13">
        <v>415.58</v>
      </c>
      <c r="F7" s="3">
        <f t="shared" si="0"/>
        <v>1882.58</v>
      </c>
    </row>
    <row r="8" spans="1:6" ht="90">
      <c r="A8" s="14" t="s">
        <v>68</v>
      </c>
      <c r="B8" s="3" t="s">
        <v>69</v>
      </c>
      <c r="C8" s="3">
        <v>7.61</v>
      </c>
      <c r="D8" s="4" t="s">
        <v>65</v>
      </c>
      <c r="E8" s="13">
        <v>1438.96</v>
      </c>
      <c r="F8" s="3">
        <f t="shared" si="0"/>
        <v>10950.49</v>
      </c>
    </row>
    <row r="9" spans="1:6" ht="105">
      <c r="A9" s="14" t="s">
        <v>385</v>
      </c>
      <c r="B9" s="3" t="s">
        <v>74</v>
      </c>
      <c r="C9" s="3">
        <v>20.93</v>
      </c>
      <c r="D9" s="4" t="s">
        <v>65</v>
      </c>
      <c r="E9" s="13">
        <v>4858.76</v>
      </c>
      <c r="F9" s="3">
        <f t="shared" si="0"/>
        <v>101693.85</v>
      </c>
    </row>
    <row r="10" spans="1:6" ht="60">
      <c r="A10" s="14" t="s">
        <v>132</v>
      </c>
      <c r="B10" s="3" t="s">
        <v>386</v>
      </c>
      <c r="C10" s="13">
        <v>22.66</v>
      </c>
      <c r="D10" s="4" t="s">
        <v>65</v>
      </c>
      <c r="E10" s="13">
        <v>5891.97</v>
      </c>
      <c r="F10" s="3">
        <f t="shared" si="0"/>
        <v>133512.04</v>
      </c>
    </row>
    <row r="11" spans="1:6" ht="105">
      <c r="A11" s="14" t="s">
        <v>359</v>
      </c>
      <c r="B11" s="3" t="s">
        <v>387</v>
      </c>
      <c r="C11" s="13">
        <v>5.98</v>
      </c>
      <c r="D11" s="7" t="s">
        <v>65</v>
      </c>
      <c r="E11" s="13">
        <v>6092.63</v>
      </c>
      <c r="F11" s="3">
        <f t="shared" si="0"/>
        <v>36433.93</v>
      </c>
    </row>
    <row r="12" spans="1:6" ht="120">
      <c r="A12" s="14" t="s">
        <v>388</v>
      </c>
      <c r="B12" s="20" t="s">
        <v>111</v>
      </c>
      <c r="C12" s="27">
        <v>0.96899999999999997</v>
      </c>
      <c r="D12" s="14" t="s">
        <v>112</v>
      </c>
      <c r="E12" s="13">
        <v>79086.94</v>
      </c>
      <c r="F12" s="3">
        <f t="shared" si="0"/>
        <v>76635.240000000005</v>
      </c>
    </row>
    <row r="13" spans="1:6" ht="120">
      <c r="A13" s="14" t="s">
        <v>389</v>
      </c>
      <c r="B13" s="20" t="s">
        <v>390</v>
      </c>
      <c r="C13" s="27">
        <v>1.0640000000000001</v>
      </c>
      <c r="D13" s="14" t="s">
        <v>112</v>
      </c>
      <c r="E13" s="13">
        <v>77259.94</v>
      </c>
      <c r="F13" s="3">
        <f t="shared" si="0"/>
        <v>82204.58</v>
      </c>
    </row>
    <row r="14" spans="1:6" ht="45">
      <c r="A14" s="14" t="s">
        <v>391</v>
      </c>
      <c r="B14" s="20" t="s">
        <v>71</v>
      </c>
      <c r="C14" s="3">
        <f>3.07+138.59</f>
        <v>141.66</v>
      </c>
      <c r="D14" s="14" t="s">
        <v>72</v>
      </c>
      <c r="E14" s="13">
        <v>184.61</v>
      </c>
      <c r="F14" s="3">
        <f t="shared" si="0"/>
        <v>26151.85</v>
      </c>
    </row>
    <row r="15" spans="1:6">
      <c r="A15" s="4">
        <v>11</v>
      </c>
      <c r="B15" s="16" t="s">
        <v>75</v>
      </c>
      <c r="C15" s="3"/>
      <c r="D15" s="7"/>
      <c r="E15" s="6"/>
      <c r="F15" s="3"/>
    </row>
    <row r="16" spans="1:6">
      <c r="A16" s="4" t="s">
        <v>76</v>
      </c>
      <c r="B16" s="3" t="s">
        <v>306</v>
      </c>
      <c r="C16" s="3">
        <f>9+12.31</f>
        <v>21.310000000000002</v>
      </c>
      <c r="D16" s="3" t="s">
        <v>65</v>
      </c>
      <c r="E16" s="3">
        <v>786.44</v>
      </c>
      <c r="F16" s="3">
        <f t="shared" si="0"/>
        <v>16759.04</v>
      </c>
    </row>
    <row r="17" spans="1:7">
      <c r="A17" s="4" t="s">
        <v>78</v>
      </c>
      <c r="B17" s="3" t="s">
        <v>401</v>
      </c>
      <c r="C17" s="3">
        <v>4.53</v>
      </c>
      <c r="D17" s="3" t="s">
        <v>65</v>
      </c>
      <c r="E17" s="3">
        <v>319.88</v>
      </c>
      <c r="F17" s="3">
        <f t="shared" si="0"/>
        <v>1449.06</v>
      </c>
    </row>
    <row r="18" spans="1:7">
      <c r="A18" s="4" t="s">
        <v>80</v>
      </c>
      <c r="B18" s="3" t="s">
        <v>315</v>
      </c>
      <c r="C18" s="3">
        <v>7.61</v>
      </c>
      <c r="D18" s="3" t="s">
        <v>65</v>
      </c>
      <c r="E18" s="3">
        <v>721.18</v>
      </c>
      <c r="F18" s="3">
        <f t="shared" si="0"/>
        <v>5488.18</v>
      </c>
    </row>
    <row r="19" spans="1:7">
      <c r="A19" s="4" t="s">
        <v>82</v>
      </c>
      <c r="B19" s="3" t="s">
        <v>307</v>
      </c>
      <c r="C19" s="3">
        <f>18+24.63</f>
        <v>42.629999999999995</v>
      </c>
      <c r="D19" s="3" t="s">
        <v>65</v>
      </c>
      <c r="E19" s="3">
        <v>436.52</v>
      </c>
      <c r="F19" s="3">
        <f t="shared" si="0"/>
        <v>18608.849999999999</v>
      </c>
    </row>
    <row r="20" spans="1:7">
      <c r="A20" s="4" t="s">
        <v>84</v>
      </c>
      <c r="B20" s="3" t="s">
        <v>103</v>
      </c>
      <c r="C20" s="3">
        <v>48.39</v>
      </c>
      <c r="D20" s="3" t="s">
        <v>65</v>
      </c>
      <c r="E20" s="3">
        <v>177.1</v>
      </c>
      <c r="F20" s="3">
        <f t="shared" si="0"/>
        <v>8569.8700000000008</v>
      </c>
    </row>
    <row r="21" spans="1:7">
      <c r="A21" s="4"/>
      <c r="B21" s="16"/>
      <c r="C21" s="6"/>
      <c r="D21" s="7"/>
      <c r="E21" s="6" t="s">
        <v>58</v>
      </c>
      <c r="F21" s="13">
        <f>SUM(F5:F20)</f>
        <v>531389.03999999992</v>
      </c>
    </row>
    <row r="22" spans="1:7">
      <c r="A22" s="28"/>
      <c r="B22" s="46" t="s">
        <v>86</v>
      </c>
      <c r="C22" s="47"/>
      <c r="D22" s="47"/>
      <c r="E22" s="48"/>
      <c r="F22" s="13">
        <f>F21*12/100</f>
        <v>63766.684799999988</v>
      </c>
    </row>
    <row r="23" spans="1:7">
      <c r="A23" s="28"/>
      <c r="B23" s="39" t="s">
        <v>85</v>
      </c>
      <c r="C23" s="40"/>
      <c r="D23" s="40"/>
      <c r="E23" s="41"/>
      <c r="F23" s="13">
        <f>F21+F22</f>
        <v>595155.72479999997</v>
      </c>
    </row>
    <row r="24" spans="1:7">
      <c r="A24" s="28"/>
      <c r="B24" s="39" t="s">
        <v>393</v>
      </c>
      <c r="C24" s="40"/>
      <c r="D24" s="40"/>
      <c r="E24" s="41"/>
      <c r="F24" s="13">
        <f>F23*1/100</f>
        <v>5951.5572480000001</v>
      </c>
    </row>
    <row r="25" spans="1:7">
      <c r="A25" s="28"/>
      <c r="B25" s="39" t="s">
        <v>394</v>
      </c>
      <c r="C25" s="40"/>
      <c r="D25" s="40"/>
      <c r="E25" s="41"/>
      <c r="F25" s="13">
        <f>F23+F24</f>
        <v>601107.28204800002</v>
      </c>
    </row>
    <row r="26" spans="1:7">
      <c r="A26" s="28"/>
      <c r="B26" s="39" t="s">
        <v>395</v>
      </c>
      <c r="C26" s="40"/>
      <c r="D26" s="40"/>
      <c r="E26" s="41"/>
      <c r="F26" s="13">
        <f>ROUND(F25,0)</f>
        <v>601107</v>
      </c>
    </row>
    <row r="30" spans="1:7" ht="63.75" customHeight="1">
      <c r="A30" s="42" t="s">
        <v>402</v>
      </c>
      <c r="B30" s="42"/>
      <c r="C30" s="42"/>
      <c r="D30" s="42"/>
      <c r="E30" s="42"/>
      <c r="F30" s="42"/>
      <c r="G30" s="29"/>
    </row>
  </sheetData>
  <mergeCells count="9">
    <mergeCell ref="B25:E25"/>
    <mergeCell ref="B26:E26"/>
    <mergeCell ref="A30:F30"/>
    <mergeCell ref="A1:F1"/>
    <mergeCell ref="A2:F2"/>
    <mergeCell ref="A3:F3"/>
    <mergeCell ref="B22:E22"/>
    <mergeCell ref="B23:E23"/>
    <mergeCell ref="B24:E24"/>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H87"/>
  <sheetViews>
    <sheetView workbookViewId="0">
      <selection activeCell="A3" sqref="A3:F3"/>
    </sheetView>
  </sheetViews>
  <sheetFormatPr defaultRowHeight="15"/>
  <cols>
    <col min="1" max="1" width="9.5703125" style="8" bestFit="1" customWidth="1"/>
    <col min="2" max="2" width="45.28515625" style="9" customWidth="1"/>
    <col min="3" max="3" width="9.28515625" style="1" customWidth="1"/>
    <col min="4" max="4" width="9.140625" style="10"/>
    <col min="5" max="5" width="9.7109375" style="1" bestFit="1" customWidth="1"/>
    <col min="6" max="6" width="16.42578125" style="11" customWidth="1"/>
    <col min="7" max="16384" width="9.140625" style="1"/>
  </cols>
  <sheetData>
    <row r="1" spans="1:8" ht="18.75">
      <c r="A1" s="34" t="s">
        <v>0</v>
      </c>
      <c r="B1" s="34"/>
      <c r="C1" s="34"/>
      <c r="D1" s="34"/>
      <c r="E1" s="34"/>
      <c r="F1" s="34"/>
    </row>
    <row r="2" spans="1:8" ht="18.75">
      <c r="A2" s="34" t="s">
        <v>1</v>
      </c>
      <c r="B2" s="34"/>
      <c r="C2" s="34"/>
      <c r="D2" s="34"/>
      <c r="E2" s="34"/>
      <c r="F2" s="34"/>
    </row>
    <row r="3" spans="1:8" ht="54" customHeight="1">
      <c r="A3" s="51" t="s">
        <v>118</v>
      </c>
      <c r="B3" s="52"/>
      <c r="C3" s="52"/>
      <c r="D3" s="52"/>
      <c r="E3" s="52"/>
      <c r="F3" s="53"/>
    </row>
    <row r="4" spans="1:8">
      <c r="A4" s="2" t="s">
        <v>3</v>
      </c>
      <c r="B4" s="2" t="s">
        <v>4</v>
      </c>
      <c r="C4" s="2" t="s">
        <v>5</v>
      </c>
      <c r="D4" s="2" t="s">
        <v>6</v>
      </c>
      <c r="E4" s="2" t="s">
        <v>7</v>
      </c>
      <c r="F4" s="2" t="s">
        <v>8</v>
      </c>
    </row>
    <row r="5" spans="1:8" ht="173.25">
      <c r="A5" s="3" t="s">
        <v>119</v>
      </c>
      <c r="B5" s="18" t="s">
        <v>120</v>
      </c>
      <c r="C5" s="3">
        <v>7.9560000000000004</v>
      </c>
      <c r="D5" s="3" t="s">
        <v>121</v>
      </c>
      <c r="E5" s="3">
        <v>139.58000000000001</v>
      </c>
      <c r="F5" s="3">
        <f t="shared" ref="F5:F46" si="0">E5*C5</f>
        <v>1110.4984800000002</v>
      </c>
      <c r="H5" s="1" t="s">
        <v>122</v>
      </c>
    </row>
    <row r="6" spans="1:8" ht="120">
      <c r="A6" s="3" t="s">
        <v>123</v>
      </c>
      <c r="B6" s="3" t="s">
        <v>124</v>
      </c>
      <c r="C6" s="3">
        <v>1.621</v>
      </c>
      <c r="D6" s="3" t="s">
        <v>121</v>
      </c>
      <c r="E6" s="3">
        <v>415.58</v>
      </c>
      <c r="F6" s="3">
        <f t="shared" si="0"/>
        <v>673.65517999999997</v>
      </c>
    </row>
    <row r="7" spans="1:8" ht="60">
      <c r="A7" s="3" t="s">
        <v>125</v>
      </c>
      <c r="B7" s="3" t="s">
        <v>126</v>
      </c>
      <c r="C7" s="3">
        <v>8.73</v>
      </c>
      <c r="D7" s="3" t="s">
        <v>127</v>
      </c>
      <c r="E7" s="3">
        <v>322.35000000000002</v>
      </c>
      <c r="F7" s="3">
        <f t="shared" si="0"/>
        <v>2814.1155000000003</v>
      </c>
    </row>
    <row r="8" spans="1:8" ht="60">
      <c r="A8" s="3" t="s">
        <v>128</v>
      </c>
      <c r="B8" s="3" t="s">
        <v>129</v>
      </c>
      <c r="C8" s="3">
        <v>7.3</v>
      </c>
      <c r="D8" s="3" t="s">
        <v>121</v>
      </c>
      <c r="E8" s="3">
        <v>513.45000000000005</v>
      </c>
      <c r="F8" s="3">
        <f t="shared" si="0"/>
        <v>3748.1850000000004</v>
      </c>
    </row>
    <row r="9" spans="1:8" ht="120">
      <c r="A9" s="3" t="s">
        <v>130</v>
      </c>
      <c r="B9" s="3" t="s">
        <v>131</v>
      </c>
      <c r="C9" s="3">
        <v>1.0449999999999999</v>
      </c>
      <c r="D9" s="3" t="s">
        <v>121</v>
      </c>
      <c r="E9" s="3">
        <v>5444.32</v>
      </c>
      <c r="F9" s="3">
        <f t="shared" si="0"/>
        <v>5689.3143999999993</v>
      </c>
    </row>
    <row r="10" spans="1:8" ht="135">
      <c r="A10" s="3" t="s">
        <v>132</v>
      </c>
      <c r="B10" s="3" t="s">
        <v>133</v>
      </c>
      <c r="C10" s="3">
        <v>1.431</v>
      </c>
      <c r="D10" s="3" t="s">
        <v>121</v>
      </c>
      <c r="E10" s="3">
        <v>5891.97</v>
      </c>
      <c r="F10" s="3">
        <f t="shared" si="0"/>
        <v>8431.4090700000015</v>
      </c>
    </row>
    <row r="11" spans="1:8" ht="120">
      <c r="A11" s="3" t="s">
        <v>134</v>
      </c>
      <c r="B11" s="3" t="s">
        <v>135</v>
      </c>
      <c r="C11" s="3">
        <v>3.36</v>
      </c>
      <c r="D11" s="3" t="s">
        <v>121</v>
      </c>
      <c r="E11" s="3">
        <v>4975.78</v>
      </c>
      <c r="F11" s="3">
        <f t="shared" si="0"/>
        <v>16718.620799999997</v>
      </c>
    </row>
    <row r="12" spans="1:8" ht="150">
      <c r="A12" s="3" t="s">
        <v>136</v>
      </c>
      <c r="B12" s="3" t="s">
        <v>137</v>
      </c>
      <c r="C12" s="3">
        <v>3.5339999999999998</v>
      </c>
      <c r="D12" s="3" t="s">
        <v>127</v>
      </c>
      <c r="E12" s="3">
        <v>269.23</v>
      </c>
      <c r="F12" s="3">
        <f t="shared" si="0"/>
        <v>951.45882000000006</v>
      </c>
    </row>
    <row r="13" spans="1:8" ht="120">
      <c r="A13" s="3" t="s">
        <v>138</v>
      </c>
      <c r="B13" s="3" t="s">
        <v>139</v>
      </c>
      <c r="C13" s="3">
        <v>5.19</v>
      </c>
      <c r="D13" s="3" t="s">
        <v>121</v>
      </c>
      <c r="E13" s="3">
        <v>5098.8100000000004</v>
      </c>
      <c r="F13" s="3">
        <f t="shared" si="0"/>
        <v>26462.823900000003</v>
      </c>
    </row>
    <row r="14" spans="1:8" ht="135">
      <c r="A14" s="3" t="s">
        <v>140</v>
      </c>
      <c r="B14" s="3" t="s">
        <v>141</v>
      </c>
      <c r="C14" s="3">
        <v>0.71099999999999997</v>
      </c>
      <c r="D14" s="3" t="s">
        <v>121</v>
      </c>
      <c r="E14" s="3">
        <v>6092.63</v>
      </c>
      <c r="F14" s="3">
        <f t="shared" si="0"/>
        <v>4331.8599299999996</v>
      </c>
    </row>
    <row r="15" spans="1:8" ht="105">
      <c r="A15" s="3" t="s">
        <v>142</v>
      </c>
      <c r="B15" s="3" t="s">
        <v>143</v>
      </c>
      <c r="C15" s="3">
        <v>0.1076</v>
      </c>
      <c r="D15" s="3" t="s">
        <v>144</v>
      </c>
      <c r="E15" s="3">
        <v>79086.94</v>
      </c>
      <c r="F15" s="3">
        <f t="shared" si="0"/>
        <v>8509.7547439999998</v>
      </c>
    </row>
    <row r="16" spans="1:8" ht="120">
      <c r="A16" s="3" t="s">
        <v>145</v>
      </c>
      <c r="B16" s="3" t="s">
        <v>146</v>
      </c>
      <c r="C16" s="3">
        <v>2.1</v>
      </c>
      <c r="D16" s="3" t="s">
        <v>127</v>
      </c>
      <c r="E16" s="3">
        <v>3680.37</v>
      </c>
      <c r="F16" s="3">
        <f t="shared" si="0"/>
        <v>7728.777</v>
      </c>
    </row>
    <row r="17" spans="1:6" ht="225">
      <c r="A17" s="3" t="s">
        <v>147</v>
      </c>
      <c r="B17" s="3" t="s">
        <v>148</v>
      </c>
      <c r="C17" s="3">
        <v>1.08</v>
      </c>
      <c r="D17" s="3" t="s">
        <v>127</v>
      </c>
      <c r="E17" s="3">
        <v>4012.62</v>
      </c>
      <c r="F17" s="3">
        <f t="shared" si="0"/>
        <v>4333.6296000000002</v>
      </c>
    </row>
    <row r="18" spans="1:6" ht="90">
      <c r="A18" s="3" t="s">
        <v>149</v>
      </c>
      <c r="B18" s="3" t="s">
        <v>150</v>
      </c>
      <c r="C18" s="3">
        <v>30</v>
      </c>
      <c r="D18" s="3" t="s">
        <v>151</v>
      </c>
      <c r="E18" s="3">
        <v>73.459999999999994</v>
      </c>
      <c r="F18" s="3">
        <f t="shared" si="0"/>
        <v>2203.7999999999997</v>
      </c>
    </row>
    <row r="19" spans="1:6" ht="75">
      <c r="A19" s="3" t="s">
        <v>152</v>
      </c>
      <c r="B19" s="3" t="s">
        <v>153</v>
      </c>
      <c r="C19" s="3">
        <v>3.15</v>
      </c>
      <c r="D19" s="3" t="s">
        <v>127</v>
      </c>
      <c r="E19" s="3">
        <v>170.27</v>
      </c>
      <c r="F19" s="3">
        <f t="shared" si="0"/>
        <v>536.35050000000001</v>
      </c>
    </row>
    <row r="20" spans="1:6" ht="75">
      <c r="A20" s="3" t="s">
        <v>154</v>
      </c>
      <c r="B20" s="3" t="s">
        <v>155</v>
      </c>
      <c r="C20" s="3">
        <v>62.53</v>
      </c>
      <c r="D20" s="3" t="s">
        <v>127</v>
      </c>
      <c r="E20" s="3">
        <v>3644.82</v>
      </c>
      <c r="F20" s="3">
        <f t="shared" si="0"/>
        <v>227910.59460000001</v>
      </c>
    </row>
    <row r="21" spans="1:6" ht="135">
      <c r="A21" s="3" t="s">
        <v>156</v>
      </c>
      <c r="B21" s="3" t="s">
        <v>157</v>
      </c>
      <c r="C21" s="3">
        <v>15</v>
      </c>
      <c r="D21" s="3" t="s">
        <v>158</v>
      </c>
      <c r="E21" s="3">
        <v>669.62</v>
      </c>
      <c r="F21" s="3">
        <f t="shared" si="0"/>
        <v>10044.299999999999</v>
      </c>
    </row>
    <row r="22" spans="1:6" ht="90">
      <c r="A22" s="3" t="s">
        <v>159</v>
      </c>
      <c r="B22" s="3" t="s">
        <v>160</v>
      </c>
      <c r="C22" s="3">
        <v>3.15</v>
      </c>
      <c r="D22" s="3" t="s">
        <v>127</v>
      </c>
      <c r="E22" s="3">
        <v>102.42</v>
      </c>
      <c r="F22" s="3">
        <f t="shared" si="0"/>
        <v>322.62299999999999</v>
      </c>
    </row>
    <row r="23" spans="1:6" ht="75">
      <c r="A23" s="3" t="s">
        <v>161</v>
      </c>
      <c r="B23" s="3" t="s">
        <v>162</v>
      </c>
      <c r="C23" s="3">
        <v>7.15</v>
      </c>
      <c r="D23" s="3" t="s">
        <v>127</v>
      </c>
      <c r="E23" s="3">
        <v>61.9</v>
      </c>
      <c r="F23" s="3">
        <f t="shared" si="0"/>
        <v>442.58500000000004</v>
      </c>
    </row>
    <row r="24" spans="1:6" ht="30">
      <c r="A24" s="7">
        <v>20</v>
      </c>
      <c r="B24" s="3" t="s">
        <v>163</v>
      </c>
      <c r="C24" s="3">
        <v>1</v>
      </c>
      <c r="D24" s="3" t="s">
        <v>11</v>
      </c>
      <c r="E24" s="3">
        <v>16144</v>
      </c>
      <c r="F24" s="3">
        <f t="shared" si="0"/>
        <v>16144</v>
      </c>
    </row>
    <row r="25" spans="1:6" ht="141.75">
      <c r="A25" s="7">
        <v>21</v>
      </c>
      <c r="B25" s="18" t="s">
        <v>164</v>
      </c>
      <c r="C25" s="3" t="s">
        <v>165</v>
      </c>
      <c r="D25" s="3" t="s">
        <v>158</v>
      </c>
      <c r="E25" s="3">
        <v>378.29</v>
      </c>
      <c r="F25" s="3">
        <f t="shared" si="0"/>
        <v>11348.7</v>
      </c>
    </row>
    <row r="26" spans="1:6">
      <c r="A26" s="3" t="s">
        <v>76</v>
      </c>
      <c r="B26" s="3" t="s">
        <v>166</v>
      </c>
      <c r="C26" s="3" t="s">
        <v>167</v>
      </c>
      <c r="D26" s="3" t="s">
        <v>158</v>
      </c>
      <c r="E26" s="3">
        <v>285.44</v>
      </c>
      <c r="F26" s="3">
        <f t="shared" si="0"/>
        <v>5708.8</v>
      </c>
    </row>
    <row r="27" spans="1:6">
      <c r="A27" s="3" t="s">
        <v>78</v>
      </c>
      <c r="B27" s="3" t="s">
        <v>168</v>
      </c>
      <c r="C27" s="3" t="s">
        <v>169</v>
      </c>
      <c r="D27" s="3" t="s">
        <v>158</v>
      </c>
      <c r="E27" s="3">
        <v>230.32</v>
      </c>
      <c r="F27" s="3">
        <f t="shared" si="0"/>
        <v>11516</v>
      </c>
    </row>
    <row r="28" spans="1:6">
      <c r="A28" s="3" t="s">
        <v>80</v>
      </c>
      <c r="B28" s="3" t="s">
        <v>170</v>
      </c>
      <c r="C28" s="3" t="s">
        <v>169</v>
      </c>
      <c r="D28" s="3" t="s">
        <v>158</v>
      </c>
      <c r="E28" s="3">
        <v>167.35</v>
      </c>
      <c r="F28" s="3">
        <f t="shared" si="0"/>
        <v>8367.5</v>
      </c>
    </row>
    <row r="29" spans="1:6" ht="60">
      <c r="A29" s="7">
        <v>22</v>
      </c>
      <c r="B29" s="3" t="s">
        <v>171</v>
      </c>
      <c r="C29" s="3" t="s">
        <v>172</v>
      </c>
      <c r="D29" s="3" t="s">
        <v>11</v>
      </c>
      <c r="E29" s="3">
        <v>270.49</v>
      </c>
      <c r="F29" s="3">
        <f t="shared" si="0"/>
        <v>1622.94</v>
      </c>
    </row>
    <row r="30" spans="1:6">
      <c r="A30" s="3" t="s">
        <v>76</v>
      </c>
      <c r="B30" s="3" t="s">
        <v>173</v>
      </c>
      <c r="C30" s="3" t="s">
        <v>172</v>
      </c>
      <c r="D30" s="3" t="s">
        <v>11</v>
      </c>
      <c r="E30" s="3">
        <v>192.68</v>
      </c>
      <c r="F30" s="3">
        <f t="shared" si="0"/>
        <v>1156.08</v>
      </c>
    </row>
    <row r="31" spans="1:6">
      <c r="A31" s="3" t="s">
        <v>78</v>
      </c>
      <c r="B31" s="3" t="s">
        <v>174</v>
      </c>
      <c r="C31" s="3" t="s">
        <v>172</v>
      </c>
      <c r="D31" s="3" t="s">
        <v>11</v>
      </c>
      <c r="E31" s="3">
        <v>148.87</v>
      </c>
      <c r="F31" s="3">
        <f t="shared" si="0"/>
        <v>893.22</v>
      </c>
    </row>
    <row r="32" spans="1:6">
      <c r="A32" s="3" t="s">
        <v>80</v>
      </c>
      <c r="B32" s="3" t="s">
        <v>175</v>
      </c>
      <c r="C32" s="3" t="s">
        <v>172</v>
      </c>
      <c r="D32" s="3" t="s">
        <v>11</v>
      </c>
      <c r="E32" s="3">
        <v>119.86</v>
      </c>
      <c r="F32" s="3">
        <f t="shared" si="0"/>
        <v>719.16</v>
      </c>
    </row>
    <row r="33" spans="1:6">
      <c r="A33" s="3" t="s">
        <v>82</v>
      </c>
      <c r="B33" s="3" t="s">
        <v>176</v>
      </c>
      <c r="C33" s="3" t="s">
        <v>172</v>
      </c>
      <c r="D33" s="3" t="s">
        <v>177</v>
      </c>
      <c r="E33" s="3">
        <v>296.39999999999998</v>
      </c>
      <c r="F33" s="3">
        <f t="shared" si="0"/>
        <v>1778.3999999999999</v>
      </c>
    </row>
    <row r="34" spans="1:6">
      <c r="A34" s="3" t="s">
        <v>84</v>
      </c>
      <c r="B34" s="3" t="s">
        <v>178</v>
      </c>
      <c r="C34" s="3" t="s">
        <v>179</v>
      </c>
      <c r="D34" s="3" t="s">
        <v>177</v>
      </c>
      <c r="E34" s="3">
        <v>237.83</v>
      </c>
      <c r="F34" s="3">
        <f t="shared" si="0"/>
        <v>951.32</v>
      </c>
    </row>
    <row r="35" spans="1:6">
      <c r="A35" s="3" t="s">
        <v>180</v>
      </c>
      <c r="B35" s="3" t="s">
        <v>181</v>
      </c>
      <c r="C35" s="3" t="s">
        <v>179</v>
      </c>
      <c r="D35" s="3" t="s">
        <v>177</v>
      </c>
      <c r="E35" s="3">
        <v>174.06</v>
      </c>
      <c r="F35" s="3">
        <f t="shared" si="0"/>
        <v>696.24</v>
      </c>
    </row>
    <row r="36" spans="1:6">
      <c r="A36" s="3" t="s">
        <v>182</v>
      </c>
      <c r="B36" s="3" t="s">
        <v>183</v>
      </c>
      <c r="C36" s="3" t="s">
        <v>179</v>
      </c>
      <c r="D36" s="3" t="s">
        <v>177</v>
      </c>
      <c r="E36" s="3">
        <v>136.16</v>
      </c>
      <c r="F36" s="3">
        <f t="shared" si="0"/>
        <v>544.64</v>
      </c>
    </row>
    <row r="37" spans="1:6">
      <c r="A37" s="3" t="s">
        <v>184</v>
      </c>
      <c r="B37" s="3" t="s">
        <v>185</v>
      </c>
      <c r="C37" s="3" t="s">
        <v>179</v>
      </c>
      <c r="D37" s="3" t="s">
        <v>177</v>
      </c>
      <c r="E37" s="3">
        <v>213.43</v>
      </c>
      <c r="F37" s="3">
        <f t="shared" si="0"/>
        <v>853.72</v>
      </c>
    </row>
    <row r="38" spans="1:6">
      <c r="A38" s="3" t="s">
        <v>186</v>
      </c>
      <c r="B38" s="3" t="s">
        <v>187</v>
      </c>
      <c r="C38" s="3" t="s">
        <v>179</v>
      </c>
      <c r="D38" s="3" t="s">
        <v>177</v>
      </c>
      <c r="E38" s="3">
        <v>168.85</v>
      </c>
      <c r="F38" s="3">
        <f t="shared" si="0"/>
        <v>675.4</v>
      </c>
    </row>
    <row r="39" spans="1:6">
      <c r="A39" s="3" t="s">
        <v>188</v>
      </c>
      <c r="B39" s="3" t="s">
        <v>189</v>
      </c>
      <c r="C39" s="3" t="s">
        <v>179</v>
      </c>
      <c r="D39" s="3" t="s">
        <v>177</v>
      </c>
      <c r="E39" s="3">
        <v>140.6</v>
      </c>
      <c r="F39" s="3">
        <f t="shared" si="0"/>
        <v>562.4</v>
      </c>
    </row>
    <row r="40" spans="1:6">
      <c r="A40" s="3" t="s">
        <v>190</v>
      </c>
      <c r="B40" s="3" t="s">
        <v>191</v>
      </c>
      <c r="C40" s="3" t="s">
        <v>179</v>
      </c>
      <c r="D40" s="3" t="s">
        <v>177</v>
      </c>
      <c r="E40" s="3">
        <v>116.29</v>
      </c>
      <c r="F40" s="3">
        <f t="shared" si="0"/>
        <v>465.16</v>
      </c>
    </row>
    <row r="41" spans="1:6">
      <c r="A41" s="3" t="s">
        <v>192</v>
      </c>
      <c r="B41" s="3" t="s">
        <v>193</v>
      </c>
      <c r="C41" s="3" t="s">
        <v>179</v>
      </c>
      <c r="D41" s="3" t="s">
        <v>177</v>
      </c>
      <c r="E41" s="3">
        <v>315.66000000000003</v>
      </c>
      <c r="F41" s="3">
        <f t="shared" si="0"/>
        <v>1262.6400000000001</v>
      </c>
    </row>
    <row r="42" spans="1:6">
      <c r="A42" s="3" t="s">
        <v>194</v>
      </c>
      <c r="B42" s="3" t="s">
        <v>195</v>
      </c>
      <c r="C42" s="3" t="s">
        <v>179</v>
      </c>
      <c r="D42" s="3" t="s">
        <v>177</v>
      </c>
      <c r="E42" s="3">
        <v>278.91000000000003</v>
      </c>
      <c r="F42" s="3">
        <f t="shared" si="0"/>
        <v>1115.6400000000001</v>
      </c>
    </row>
    <row r="43" spans="1:6">
      <c r="A43" s="3" t="s">
        <v>196</v>
      </c>
      <c r="B43" s="3" t="s">
        <v>197</v>
      </c>
      <c r="C43" s="3" t="s">
        <v>179</v>
      </c>
      <c r="D43" s="3" t="s">
        <v>177</v>
      </c>
      <c r="E43" s="3">
        <v>196.54</v>
      </c>
      <c r="F43" s="3">
        <f t="shared" si="0"/>
        <v>786.16</v>
      </c>
    </row>
    <row r="44" spans="1:6">
      <c r="A44" s="3" t="s">
        <v>198</v>
      </c>
      <c r="B44" s="3" t="s">
        <v>199</v>
      </c>
      <c r="C44" s="3" t="s">
        <v>179</v>
      </c>
      <c r="D44" s="3" t="s">
        <v>177</v>
      </c>
      <c r="E44" s="3">
        <v>160.11000000000001</v>
      </c>
      <c r="F44" s="3">
        <f t="shared" si="0"/>
        <v>640.44000000000005</v>
      </c>
    </row>
    <row r="45" spans="1:6" ht="45">
      <c r="A45" s="7">
        <v>23</v>
      </c>
      <c r="B45" s="3" t="s">
        <v>200</v>
      </c>
      <c r="C45" s="3" t="s">
        <v>201</v>
      </c>
      <c r="D45" s="3" t="s">
        <v>11</v>
      </c>
      <c r="E45" s="3">
        <v>40</v>
      </c>
      <c r="F45" s="3">
        <f t="shared" si="0"/>
        <v>400</v>
      </c>
    </row>
    <row r="46" spans="1:6" ht="45">
      <c r="A46" s="7">
        <v>24</v>
      </c>
      <c r="B46" s="3" t="s">
        <v>202</v>
      </c>
      <c r="C46" s="3" t="s">
        <v>172</v>
      </c>
      <c r="D46" s="3" t="s">
        <v>177</v>
      </c>
      <c r="E46" s="3">
        <v>201</v>
      </c>
      <c r="F46" s="3">
        <f t="shared" si="0"/>
        <v>1206</v>
      </c>
    </row>
    <row r="47" spans="1:6" ht="150">
      <c r="A47" s="7">
        <v>25</v>
      </c>
      <c r="B47" s="3" t="s">
        <v>203</v>
      </c>
      <c r="C47" s="3" t="s">
        <v>204</v>
      </c>
      <c r="D47" s="3" t="s">
        <v>177</v>
      </c>
      <c r="E47" s="3" t="s">
        <v>205</v>
      </c>
      <c r="F47" s="3">
        <v>24800</v>
      </c>
    </row>
    <row r="48" spans="1:6" ht="45">
      <c r="A48" s="3" t="s">
        <v>206</v>
      </c>
      <c r="B48" s="3" t="s">
        <v>207</v>
      </c>
      <c r="C48" s="3" t="s">
        <v>208</v>
      </c>
      <c r="D48" s="3" t="s">
        <v>127</v>
      </c>
      <c r="E48" s="3">
        <v>748.9</v>
      </c>
      <c r="F48" s="3">
        <f t="shared" ref="F48:F68" si="1">E48*C48</f>
        <v>8986.7999999999993</v>
      </c>
    </row>
    <row r="49" spans="1:6" ht="105">
      <c r="A49" s="7">
        <v>27</v>
      </c>
      <c r="B49" s="3" t="s">
        <v>209</v>
      </c>
      <c r="C49" s="3" t="s">
        <v>210</v>
      </c>
      <c r="D49" s="3" t="s">
        <v>177</v>
      </c>
      <c r="E49" s="3">
        <v>1810</v>
      </c>
      <c r="F49" s="3">
        <f t="shared" si="1"/>
        <v>3620</v>
      </c>
    </row>
    <row r="50" spans="1:6" ht="75">
      <c r="A50" s="3" t="s">
        <v>211</v>
      </c>
      <c r="B50" s="3" t="s">
        <v>212</v>
      </c>
      <c r="C50" s="3" t="s">
        <v>213</v>
      </c>
      <c r="D50" s="3" t="s">
        <v>121</v>
      </c>
      <c r="E50" s="3">
        <v>86.32</v>
      </c>
      <c r="F50" s="3">
        <f t="shared" si="1"/>
        <v>1294.8</v>
      </c>
    </row>
    <row r="51" spans="1:6" ht="150">
      <c r="A51" s="3" t="s">
        <v>214</v>
      </c>
      <c r="B51" s="3" t="s">
        <v>215</v>
      </c>
      <c r="C51" s="3">
        <v>50</v>
      </c>
      <c r="D51" s="3" t="s">
        <v>158</v>
      </c>
      <c r="E51" s="3">
        <v>863.45</v>
      </c>
      <c r="F51" s="3">
        <f t="shared" si="1"/>
        <v>43172.5</v>
      </c>
    </row>
    <row r="52" spans="1:6">
      <c r="A52" s="3" t="s">
        <v>76</v>
      </c>
      <c r="B52" s="3" t="s">
        <v>216</v>
      </c>
      <c r="C52" s="3">
        <v>175</v>
      </c>
      <c r="D52" s="3" t="s">
        <v>158</v>
      </c>
      <c r="E52" s="3">
        <v>989.79</v>
      </c>
      <c r="F52" s="3">
        <f t="shared" si="1"/>
        <v>173213.25</v>
      </c>
    </row>
    <row r="53" spans="1:6" ht="105">
      <c r="A53" s="3" t="s">
        <v>217</v>
      </c>
      <c r="B53" s="3" t="s">
        <v>218</v>
      </c>
      <c r="C53" s="3">
        <v>18</v>
      </c>
      <c r="D53" s="3" t="s">
        <v>158</v>
      </c>
      <c r="E53" s="3">
        <v>1609.3</v>
      </c>
      <c r="F53" s="3">
        <f t="shared" si="1"/>
        <v>28967.399999999998</v>
      </c>
    </row>
    <row r="54" spans="1:6" ht="90">
      <c r="A54" s="7">
        <v>31</v>
      </c>
      <c r="B54" s="3" t="s">
        <v>219</v>
      </c>
      <c r="C54" s="3">
        <v>2</v>
      </c>
      <c r="D54" s="3" t="s">
        <v>220</v>
      </c>
      <c r="E54" s="3">
        <v>3281.48</v>
      </c>
      <c r="F54" s="3">
        <f t="shared" si="1"/>
        <v>6562.96</v>
      </c>
    </row>
    <row r="55" spans="1:6" ht="45">
      <c r="A55" s="3" t="s">
        <v>221</v>
      </c>
      <c r="B55" s="3" t="s">
        <v>222</v>
      </c>
      <c r="C55" s="3">
        <v>1</v>
      </c>
      <c r="D55" s="3" t="s">
        <v>223</v>
      </c>
      <c r="E55" s="3">
        <v>229.9</v>
      </c>
      <c r="F55" s="3">
        <f t="shared" si="1"/>
        <v>229.9</v>
      </c>
    </row>
    <row r="56" spans="1:6" ht="180.75">
      <c r="A56" s="7">
        <v>33</v>
      </c>
      <c r="B56" s="3" t="s">
        <v>224</v>
      </c>
      <c r="C56" s="3">
        <v>1</v>
      </c>
      <c r="D56" s="3" t="s">
        <v>177</v>
      </c>
      <c r="E56" s="3">
        <v>27145.439999999999</v>
      </c>
      <c r="F56" s="3">
        <f t="shared" si="1"/>
        <v>27145.439999999999</v>
      </c>
    </row>
    <row r="57" spans="1:6" ht="30">
      <c r="A57" s="7">
        <v>34</v>
      </c>
      <c r="B57" s="3" t="s">
        <v>225</v>
      </c>
      <c r="C57" s="3" t="s">
        <v>226</v>
      </c>
      <c r="D57" s="3" t="s">
        <v>227</v>
      </c>
      <c r="E57" s="3">
        <v>86.21</v>
      </c>
      <c r="F57" s="3">
        <f t="shared" si="1"/>
        <v>12931.499999999998</v>
      </c>
    </row>
    <row r="58" spans="1:6" ht="45">
      <c r="A58" s="7">
        <v>35</v>
      </c>
      <c r="B58" s="3" t="s">
        <v>228</v>
      </c>
      <c r="C58" s="3" t="s">
        <v>229</v>
      </c>
      <c r="D58" s="3" t="s">
        <v>227</v>
      </c>
      <c r="E58" s="3">
        <v>151</v>
      </c>
      <c r="F58" s="3">
        <f t="shared" si="1"/>
        <v>18875</v>
      </c>
    </row>
    <row r="59" spans="1:6" ht="30">
      <c r="A59" s="7">
        <v>36</v>
      </c>
      <c r="B59" s="3" t="s">
        <v>230</v>
      </c>
      <c r="C59" s="3">
        <v>1</v>
      </c>
      <c r="D59" s="3" t="s">
        <v>177</v>
      </c>
      <c r="E59" s="3">
        <v>3200</v>
      </c>
      <c r="F59" s="3">
        <f t="shared" si="1"/>
        <v>3200</v>
      </c>
    </row>
    <row r="60" spans="1:6" ht="45">
      <c r="A60" s="7">
        <v>37</v>
      </c>
      <c r="B60" s="3" t="s">
        <v>231</v>
      </c>
      <c r="C60" s="3">
        <v>1</v>
      </c>
      <c r="D60" s="3" t="s">
        <v>177</v>
      </c>
      <c r="E60" s="3">
        <v>8500</v>
      </c>
      <c r="F60" s="3">
        <f t="shared" si="1"/>
        <v>8500</v>
      </c>
    </row>
    <row r="61" spans="1:6" ht="30">
      <c r="A61" s="7">
        <v>38</v>
      </c>
      <c r="B61" s="3" t="s">
        <v>232</v>
      </c>
      <c r="C61" s="3">
        <v>1</v>
      </c>
      <c r="D61" s="3" t="s">
        <v>177</v>
      </c>
      <c r="E61" s="3">
        <v>1500</v>
      </c>
      <c r="F61" s="3">
        <f t="shared" si="1"/>
        <v>1500</v>
      </c>
    </row>
    <row r="62" spans="1:6" ht="30">
      <c r="A62" s="7">
        <v>39</v>
      </c>
      <c r="B62" s="3" t="s">
        <v>233</v>
      </c>
      <c r="C62" s="3" t="s">
        <v>234</v>
      </c>
      <c r="D62" s="3" t="s">
        <v>177</v>
      </c>
      <c r="E62" s="3">
        <v>1500</v>
      </c>
      <c r="F62" s="3">
        <f t="shared" si="1"/>
        <v>1500</v>
      </c>
    </row>
    <row r="63" spans="1:6" ht="45">
      <c r="A63" s="7">
        <v>40</v>
      </c>
      <c r="B63" s="3" t="s">
        <v>235</v>
      </c>
      <c r="C63" s="3">
        <v>1</v>
      </c>
      <c r="D63" s="3" t="s">
        <v>177</v>
      </c>
      <c r="E63" s="3">
        <v>8500</v>
      </c>
      <c r="F63" s="3">
        <f t="shared" si="1"/>
        <v>8500</v>
      </c>
    </row>
    <row r="64" spans="1:6" ht="45">
      <c r="A64" s="7">
        <v>41</v>
      </c>
      <c r="B64" s="3" t="s">
        <v>236</v>
      </c>
      <c r="C64" s="3">
        <v>1</v>
      </c>
      <c r="D64" s="3" t="s">
        <v>177</v>
      </c>
      <c r="E64" s="3">
        <v>1500</v>
      </c>
      <c r="F64" s="3">
        <f t="shared" si="1"/>
        <v>1500</v>
      </c>
    </row>
    <row r="65" spans="1:6" ht="30">
      <c r="A65" s="7">
        <v>42</v>
      </c>
      <c r="B65" s="3" t="s">
        <v>237</v>
      </c>
      <c r="C65" s="3">
        <v>1</v>
      </c>
      <c r="D65" s="3" t="s">
        <v>177</v>
      </c>
      <c r="E65" s="3">
        <v>3000</v>
      </c>
      <c r="F65" s="3">
        <f t="shared" si="1"/>
        <v>3000</v>
      </c>
    </row>
    <row r="66" spans="1:6" ht="45">
      <c r="A66" s="7">
        <v>43</v>
      </c>
      <c r="B66" s="3" t="s">
        <v>238</v>
      </c>
      <c r="C66" s="3" t="s">
        <v>165</v>
      </c>
      <c r="D66" s="3" t="s">
        <v>239</v>
      </c>
      <c r="E66" s="3">
        <v>139.08000000000001</v>
      </c>
      <c r="F66" s="3">
        <f t="shared" si="1"/>
        <v>4172.4000000000005</v>
      </c>
    </row>
    <row r="67" spans="1:6" ht="30">
      <c r="A67" s="7">
        <v>44</v>
      </c>
      <c r="B67" s="3" t="s">
        <v>240</v>
      </c>
      <c r="C67" s="3">
        <v>1</v>
      </c>
      <c r="D67" s="3" t="s">
        <v>241</v>
      </c>
      <c r="E67" s="3">
        <v>2500</v>
      </c>
      <c r="F67" s="3">
        <f t="shared" si="1"/>
        <v>2500</v>
      </c>
    </row>
    <row r="68" spans="1:6" ht="30">
      <c r="A68" s="7">
        <v>45</v>
      </c>
      <c r="B68" s="3" t="s">
        <v>242</v>
      </c>
      <c r="C68" s="3" t="s">
        <v>234</v>
      </c>
      <c r="D68" s="3" t="s">
        <v>177</v>
      </c>
      <c r="E68" s="3">
        <v>7851</v>
      </c>
      <c r="F68" s="3">
        <f t="shared" si="1"/>
        <v>7851</v>
      </c>
    </row>
    <row r="69" spans="1:6" ht="30">
      <c r="A69" s="3" t="s">
        <v>243</v>
      </c>
      <c r="B69" s="3" t="s">
        <v>244</v>
      </c>
      <c r="C69" s="1">
        <v>0.35</v>
      </c>
      <c r="D69" s="3" t="s">
        <v>15</v>
      </c>
      <c r="E69" s="3">
        <v>878.79</v>
      </c>
      <c r="F69" s="3">
        <f>C69*E69</f>
        <v>307.57649999999995</v>
      </c>
    </row>
    <row r="70" spans="1:6" ht="105">
      <c r="A70" s="3" t="s">
        <v>245</v>
      </c>
      <c r="B70" s="3" t="s">
        <v>246</v>
      </c>
      <c r="C70" s="3">
        <v>1.42</v>
      </c>
      <c r="D70" s="3" t="s">
        <v>15</v>
      </c>
      <c r="E70" s="3">
        <v>153.84</v>
      </c>
      <c r="F70" s="3">
        <f t="shared" ref="F70:F82" si="2">C70*E70</f>
        <v>218.4528</v>
      </c>
    </row>
    <row r="71" spans="1:6" ht="120">
      <c r="A71" s="3" t="s">
        <v>247</v>
      </c>
      <c r="B71" s="3" t="s">
        <v>248</v>
      </c>
      <c r="C71" s="3">
        <v>2.3199999999999998</v>
      </c>
      <c r="D71" s="3" t="s">
        <v>45</v>
      </c>
      <c r="E71" s="3">
        <v>415.58</v>
      </c>
      <c r="F71" s="3">
        <f t="shared" si="2"/>
        <v>964.14559999999994</v>
      </c>
    </row>
    <row r="72" spans="1:6" ht="75">
      <c r="A72" s="3" t="s">
        <v>249</v>
      </c>
      <c r="B72" s="3" t="s">
        <v>250</v>
      </c>
      <c r="C72" s="3">
        <v>2.3199999999999998</v>
      </c>
      <c r="D72" s="3" t="s">
        <v>45</v>
      </c>
      <c r="E72" s="3">
        <v>329.83</v>
      </c>
      <c r="F72" s="3">
        <f t="shared" si="2"/>
        <v>765.20559999999989</v>
      </c>
    </row>
    <row r="73" spans="1:6" ht="75">
      <c r="A73" s="3" t="s">
        <v>251</v>
      </c>
      <c r="B73" s="3" t="s">
        <v>252</v>
      </c>
      <c r="C73" s="3">
        <v>0.9</v>
      </c>
      <c r="D73" s="3" t="s">
        <v>15</v>
      </c>
      <c r="E73" s="3">
        <v>5262.06</v>
      </c>
      <c r="F73" s="3">
        <f t="shared" si="2"/>
        <v>4735.8540000000003</v>
      </c>
    </row>
    <row r="74" spans="1:6" ht="87">
      <c r="A74" s="3" t="s">
        <v>253</v>
      </c>
      <c r="B74" s="3" t="s">
        <v>254</v>
      </c>
      <c r="C74" s="3">
        <v>0.25</v>
      </c>
      <c r="D74" s="3" t="s">
        <v>15</v>
      </c>
      <c r="E74" s="3">
        <v>5444.32</v>
      </c>
      <c r="F74" s="3">
        <f t="shared" si="2"/>
        <v>1361.08</v>
      </c>
    </row>
    <row r="75" spans="1:6" ht="75">
      <c r="A75" s="3" t="s">
        <v>255</v>
      </c>
      <c r="B75" s="3" t="s">
        <v>256</v>
      </c>
      <c r="C75" s="3">
        <v>2.48</v>
      </c>
      <c r="D75" s="3" t="s">
        <v>45</v>
      </c>
      <c r="E75" s="3">
        <v>162.13</v>
      </c>
      <c r="F75" s="3">
        <f t="shared" si="2"/>
        <v>402.08240000000001</v>
      </c>
    </row>
    <row r="76" spans="1:6" ht="40.5">
      <c r="A76" s="3" t="s">
        <v>257</v>
      </c>
      <c r="B76" s="3" t="s">
        <v>258</v>
      </c>
      <c r="C76" s="3">
        <v>2.48</v>
      </c>
      <c r="D76" s="3" t="s">
        <v>45</v>
      </c>
      <c r="E76" s="3">
        <v>51.66</v>
      </c>
      <c r="F76" s="3">
        <f t="shared" si="2"/>
        <v>128.11679999999998</v>
      </c>
    </row>
    <row r="77" spans="1:6" ht="135">
      <c r="A77" s="3" t="s">
        <v>259</v>
      </c>
      <c r="B77" s="3" t="s">
        <v>141</v>
      </c>
      <c r="C77" s="3">
        <v>0.19</v>
      </c>
      <c r="D77" s="3" t="s">
        <v>15</v>
      </c>
      <c r="E77" s="3">
        <v>6092.63</v>
      </c>
      <c r="F77" s="3">
        <f t="shared" si="2"/>
        <v>1157.5997</v>
      </c>
    </row>
    <row r="78" spans="1:6" ht="75">
      <c r="A78" s="3" t="s">
        <v>260</v>
      </c>
      <c r="B78" s="3" t="s">
        <v>261</v>
      </c>
      <c r="C78" s="3">
        <v>24</v>
      </c>
      <c r="D78" s="3" t="s">
        <v>262</v>
      </c>
      <c r="E78" s="3">
        <v>77.25</v>
      </c>
      <c r="F78" s="3">
        <f t="shared" si="2"/>
        <v>1854</v>
      </c>
    </row>
    <row r="79" spans="1:6">
      <c r="A79" s="7">
        <v>56</v>
      </c>
      <c r="B79" s="3" t="s">
        <v>263</v>
      </c>
      <c r="C79" s="3"/>
      <c r="D79" s="3"/>
      <c r="E79" s="3"/>
      <c r="F79" s="3">
        <f t="shared" si="2"/>
        <v>0</v>
      </c>
    </row>
    <row r="80" spans="1:6" ht="16.5">
      <c r="A80" s="3" t="s">
        <v>47</v>
      </c>
      <c r="B80" s="3" t="s">
        <v>264</v>
      </c>
      <c r="C80" s="3">
        <v>0.55000000000000004</v>
      </c>
      <c r="D80" s="3" t="s">
        <v>265</v>
      </c>
      <c r="E80" s="3">
        <v>786.44</v>
      </c>
      <c r="F80" s="3">
        <f t="shared" si="2"/>
        <v>432.54200000000009</v>
      </c>
    </row>
    <row r="81" spans="1:6">
      <c r="A81" s="3" t="s">
        <v>49</v>
      </c>
      <c r="B81" s="3" t="s">
        <v>266</v>
      </c>
      <c r="C81" s="3">
        <v>414</v>
      </c>
      <c r="D81" s="3" t="s">
        <v>267</v>
      </c>
      <c r="E81" s="3">
        <v>636.6</v>
      </c>
      <c r="F81" s="3">
        <v>264</v>
      </c>
    </row>
    <row r="82" spans="1:6" ht="16.5">
      <c r="A82" s="3" t="s">
        <v>268</v>
      </c>
      <c r="B82" s="3" t="s">
        <v>269</v>
      </c>
      <c r="C82" s="3">
        <v>0.23</v>
      </c>
      <c r="D82" s="3" t="s">
        <v>265</v>
      </c>
      <c r="E82" s="3">
        <v>436.52</v>
      </c>
      <c r="F82" s="3">
        <f t="shared" si="2"/>
        <v>100.39960000000001</v>
      </c>
    </row>
    <row r="83" spans="1:6">
      <c r="A83" s="3"/>
      <c r="B83" s="3"/>
      <c r="C83" s="3"/>
      <c r="D83" s="3"/>
      <c r="E83" s="3" t="s">
        <v>58</v>
      </c>
      <c r="F83" s="3">
        <f>SUM(F5:F82)</f>
        <v>807092.92052399996</v>
      </c>
    </row>
    <row r="84" spans="1:6" ht="30">
      <c r="A84" s="4"/>
      <c r="B84" s="5"/>
      <c r="C84" s="6"/>
      <c r="D84" s="7"/>
      <c r="E84" s="3" t="s">
        <v>59</v>
      </c>
      <c r="F84" s="3">
        <f>F83*12/100</f>
        <v>96851.150462879988</v>
      </c>
    </row>
    <row r="85" spans="1:6">
      <c r="A85" s="4"/>
      <c r="B85" s="5"/>
      <c r="C85" s="6"/>
      <c r="D85" s="7"/>
      <c r="E85" s="3"/>
      <c r="F85" s="3">
        <f>F84+F83</f>
        <v>903944.07098687999</v>
      </c>
    </row>
    <row r="86" spans="1:6" ht="30">
      <c r="A86" s="4"/>
      <c r="B86" s="5"/>
      <c r="C86" s="6"/>
      <c r="D86" s="7"/>
      <c r="E86" s="3" t="s">
        <v>60</v>
      </c>
      <c r="F86" s="3">
        <f>F85*1/100</f>
        <v>9039.4407098688007</v>
      </c>
    </row>
    <row r="87" spans="1:6">
      <c r="A87" s="4"/>
      <c r="B87" s="5"/>
      <c r="C87" s="6"/>
      <c r="D87" s="7"/>
      <c r="E87" s="3" t="s">
        <v>58</v>
      </c>
      <c r="F87" s="3">
        <f>F86+F85</f>
        <v>912983.51169674878</v>
      </c>
    </row>
  </sheetData>
  <mergeCells count="3">
    <mergeCell ref="A1:F1"/>
    <mergeCell ref="A2:F2"/>
    <mergeCell ref="A3:F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Sheet1</vt:lpstr>
      <vt:lpstr>Sheet2</vt:lpstr>
      <vt:lpstr>Sheet3</vt:lpstr>
      <vt:lpstr>Sheet4</vt:lpstr>
      <vt:lpstr>Sheet5</vt:lpstr>
      <vt:lpstr>Sheet6</vt:lpstr>
      <vt:lpstr>Sheet7</vt:lpstr>
      <vt:lpstr>Sheet8</vt:lpstr>
      <vt:lpstr>Sheet9</vt:lpstr>
      <vt:lpstr>Sheet10</vt:lpstr>
      <vt:lpstr>Sheet11</vt:lpstr>
      <vt:lpstr>Sheet12</vt:lpstr>
      <vt:lpstr>Sheet13</vt:lpstr>
      <vt:lpstr>Sheet14</vt:lpstr>
      <vt:lpstr>Sheet15</vt:lpstr>
      <vt:lpstr>Sheet16</vt:lpstr>
      <vt:lpstr>Sheet17</vt:lpstr>
      <vt:lpstr>Sheet18</vt:lpstr>
      <vt:lpstr>Sheet19</vt:lpstr>
      <vt:lpstr>Sheet20</vt:lpstr>
      <vt:lpstr>Sheet21</vt:lpstr>
      <vt:lpstr>Sheet22</vt:lpstr>
      <vt:lpstr>Sheet23</vt:lpstr>
      <vt:lpstr>Sheet24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2022-09-08T03:49:36Z</cp:lastPrinted>
  <dcterms:created xsi:type="dcterms:W3CDTF">2022-09-08T03:04:51Z</dcterms:created>
  <dcterms:modified xsi:type="dcterms:W3CDTF">2022-09-08T08:01:26Z</dcterms:modified>
</cp:coreProperties>
</file>