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activeTab="2"/>
  </bookViews>
  <sheets>
    <sheet name="Estimate" sheetId="1" r:id="rId1"/>
    <sheet name="Material" sheetId="2" r:id="rId2"/>
    <sheet name="BOQ" sheetId="3" r:id="rId3"/>
  </sheets>
  <definedNames>
    <definedName name="_xlnm.Print_Area" localSheetId="2">BOQ!$A$1:$F$26</definedName>
    <definedName name="_xlnm.Print_Area" localSheetId="0">Estimate!$A$1:$J$66</definedName>
    <definedName name="_xlnm.Print_Area" localSheetId="1">Material!$A$1:$K$11</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 i="3"/>
  <c r="G50" i="1"/>
  <c r="C14" i="3" s="1"/>
  <c r="C10"/>
  <c r="C9"/>
  <c r="F11"/>
  <c r="E20"/>
  <c r="E19"/>
  <c r="E18"/>
  <c r="E17"/>
  <c r="E16"/>
  <c r="E14"/>
  <c r="E13"/>
  <c r="F13" s="1"/>
  <c r="E12"/>
  <c r="E10"/>
  <c r="E9"/>
  <c r="E8"/>
  <c r="F8" s="1"/>
  <c r="E7"/>
  <c r="E6"/>
  <c r="E5"/>
  <c r="E4"/>
  <c r="C13"/>
  <c r="C12"/>
  <c r="C7"/>
  <c r="C6"/>
  <c r="F6" s="1"/>
  <c r="C5"/>
  <c r="F5" s="1"/>
  <c r="C4"/>
  <c r="G40" i="1"/>
  <c r="J30"/>
  <c r="F7" i="3" l="1"/>
  <c r="F10"/>
  <c r="F4"/>
  <c r="F12"/>
  <c r="F14"/>
  <c r="F9"/>
  <c r="J50" i="1"/>
  <c r="G13" l="1"/>
  <c r="G12"/>
  <c r="G11"/>
  <c r="F46"/>
  <c r="F45"/>
  <c r="D48"/>
  <c r="D47"/>
  <c r="D46"/>
  <c r="D45"/>
  <c r="F44"/>
  <c r="F43"/>
  <c r="D33"/>
  <c r="E33"/>
  <c r="E32"/>
  <c r="D28"/>
  <c r="G28" s="1"/>
  <c r="D27"/>
  <c r="G27" s="1"/>
  <c r="E26"/>
  <c r="E25"/>
  <c r="D26"/>
  <c r="D25"/>
  <c r="E21"/>
  <c r="D21"/>
  <c r="C21"/>
  <c r="G45" l="1"/>
  <c r="G21"/>
  <c r="G26"/>
  <c r="G25"/>
  <c r="G29" s="1"/>
  <c r="G30" l="1"/>
  <c r="C6" i="2" l="1"/>
  <c r="G6" s="1"/>
  <c r="E16" i="1"/>
  <c r="D16"/>
  <c r="C16"/>
  <c r="G16" s="1"/>
  <c r="G10"/>
  <c r="G5"/>
  <c r="G6" s="1"/>
  <c r="G7" s="1"/>
  <c r="E6" i="2" l="1"/>
  <c r="J7" i="1"/>
  <c r="D44"/>
  <c r="G44" s="1"/>
  <c r="D43"/>
  <c r="G43" s="1"/>
  <c r="G9"/>
  <c r="G47"/>
  <c r="G48"/>
  <c r="J13" l="1"/>
  <c r="C20" l="1"/>
  <c r="C15"/>
  <c r="G46"/>
  <c r="G49" s="1"/>
  <c r="E15" l="1"/>
  <c r="E20" s="1"/>
  <c r="D20" l="1"/>
  <c r="G20" s="1"/>
  <c r="D15"/>
  <c r="G15" l="1"/>
  <c r="G17" s="1"/>
  <c r="G18" s="1"/>
  <c r="J18" s="1"/>
  <c r="G22"/>
  <c r="G23" s="1"/>
  <c r="J23" l="1"/>
  <c r="C5" i="2"/>
  <c r="I5" s="1"/>
  <c r="I9" s="1"/>
  <c r="G55" i="1" s="1"/>
  <c r="G33"/>
  <c r="G32"/>
  <c r="G34" s="1"/>
  <c r="J55" l="1"/>
  <c r="C19" i="3"/>
  <c r="F19" s="1"/>
  <c r="G35" i="1"/>
  <c r="G37"/>
  <c r="G38" s="1"/>
  <c r="G39" s="1"/>
  <c r="C8" i="2" s="1"/>
  <c r="J35" i="1"/>
  <c r="J40" l="1"/>
  <c r="H6" i="2"/>
  <c r="C7"/>
  <c r="G3" i="1"/>
  <c r="J3" s="1"/>
  <c r="G7" i="2" l="1"/>
  <c r="G9" s="1"/>
  <c r="E7"/>
  <c r="G41" i="1"/>
  <c r="J41" s="1"/>
  <c r="H7" i="2"/>
  <c r="H9" s="1"/>
  <c r="C3" l="1"/>
  <c r="K3" s="1"/>
  <c r="K9" s="1"/>
  <c r="G56" i="1" s="1"/>
  <c r="C4" i="2"/>
  <c r="F4" s="1"/>
  <c r="F9" s="1"/>
  <c r="G53" i="1" s="1"/>
  <c r="J53" l="1"/>
  <c r="C17" i="3"/>
  <c r="F17" s="1"/>
  <c r="J56" i="1"/>
  <c r="C20" i="3"/>
  <c r="F20" s="1"/>
  <c r="J8" i="2"/>
  <c r="J9" s="1"/>
  <c r="G54" i="1"/>
  <c r="J54" l="1"/>
  <c r="C18" i="3"/>
  <c r="F18" s="1"/>
  <c r="G52" i="1"/>
  <c r="E9" i="2"/>
  <c r="E10" s="1"/>
  <c r="E11" s="1"/>
  <c r="J52" i="1" l="1"/>
  <c r="J57" s="1"/>
  <c r="J58" s="1"/>
  <c r="J59" s="1"/>
  <c r="J60" s="1"/>
  <c r="J61" s="1"/>
  <c r="C16" i="3"/>
  <c r="F16" s="1"/>
  <c r="F21" s="1"/>
  <c r="F22" s="1"/>
  <c r="F23" s="1"/>
  <c r="F24" s="1"/>
  <c r="F25" s="1"/>
</calcChain>
</file>

<file path=xl/sharedStrings.xml><?xml version="1.0" encoding="utf-8"?>
<sst xmlns="http://schemas.openxmlformats.org/spreadsheetml/2006/main" count="216" uniqueCount="99">
  <si>
    <t>Sl No.</t>
  </si>
  <si>
    <t>PARTICULARS OR ITEM OF WORKS</t>
  </si>
  <si>
    <t>No</t>
  </si>
  <si>
    <t>Length</t>
  </si>
  <si>
    <t>Breadth</t>
  </si>
  <si>
    <t>QUANTITY</t>
  </si>
  <si>
    <t>UNIT</t>
  </si>
  <si>
    <t>cft</t>
  </si>
  <si>
    <t>or</t>
  </si>
  <si>
    <t>M³</t>
  </si>
  <si>
    <t>sft</t>
  </si>
  <si>
    <t>Total</t>
  </si>
  <si>
    <t>MT</t>
  </si>
  <si>
    <t>Add 1% Labour cess</t>
  </si>
  <si>
    <t>MATERIAL STATEMENT</t>
  </si>
  <si>
    <t>S No.</t>
  </si>
  <si>
    <t>Quantity</t>
  </si>
  <si>
    <t>Unit</t>
  </si>
  <si>
    <t>Cement</t>
  </si>
  <si>
    <t>Sand</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</si>
  <si>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</si>
  <si>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TOTAL</t>
  </si>
  <si>
    <t>No.</t>
  </si>
  <si>
    <t xml:space="preserve">RATE      (in Rs.) </t>
  </si>
  <si>
    <t>AMOUNT(in Rs.)</t>
  </si>
  <si>
    <t>SAY</t>
  </si>
  <si>
    <t>M²</t>
  </si>
  <si>
    <t>Earth</t>
  </si>
  <si>
    <t xml:space="preserve"> Earthwork                                                                                                 </t>
  </si>
  <si>
    <t>CARRIAGE OF MATERIALS</t>
  </si>
  <si>
    <t>Local Sand</t>
  </si>
  <si>
    <t>Steel Reinforcement</t>
  </si>
  <si>
    <t>Steel</t>
  </si>
  <si>
    <t>AMOUNT 
(in Rs.)</t>
  </si>
  <si>
    <t>Ht. or Depth</t>
  </si>
  <si>
    <t>G. Total</t>
  </si>
  <si>
    <t>QTY</t>
  </si>
  <si>
    <t>Providing Mandays for site clearence, unskilled labour</t>
  </si>
  <si>
    <t>(i) SAND-LEAD-49km</t>
  </si>
  <si>
    <t>(ii) SAND LOCAL-LEAD-14 KM</t>
  </si>
  <si>
    <t>(v) EARTH-LEAD-1km</t>
  </si>
  <si>
    <t>Item of works</t>
  </si>
  <si>
    <t>Centering and shuttering including strutting, propping etc. and removal of from for Foundations,footings, bases of columns, etc. for mass concrete.</t>
  </si>
  <si>
    <t xml:space="preserve">RATE          (in Rs.) </t>
  </si>
  <si>
    <t>Bags</t>
  </si>
  <si>
    <t>Kg</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</si>
  <si>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</si>
  <si>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 xml:space="preserve">Drain Base </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</si>
  <si>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</si>
  <si>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 xml:space="preserve"> R.C.C.M-200 in  (1:1.5.:3) </t>
  </si>
  <si>
    <t xml:space="preserve">Precast R.C.C.M-200  (1:1.5:3) </t>
  </si>
  <si>
    <t>Total qnty of RCC</t>
  </si>
  <si>
    <t>Sft</t>
  </si>
  <si>
    <t>M2</t>
  </si>
  <si>
    <t>Dismantling of PCC  work ……do….all complete.</t>
  </si>
  <si>
    <t>Cft</t>
  </si>
  <si>
    <t>Drain</t>
  </si>
  <si>
    <t>Culvert</t>
  </si>
  <si>
    <t xml:space="preserve">  8mm ф  @40%</t>
  </si>
  <si>
    <t xml:space="preserve">  10 mm ф  @60% </t>
  </si>
  <si>
    <t>2.5kg/cft</t>
  </si>
  <si>
    <t>Supplying and laying (properly as per design and drawing) rip-rap with good  quality of boulders duly packed including the cost of materials, royalty all taxes etc. but excluding the cost of carriage all complete as per specification and direction of E/I.</t>
  </si>
  <si>
    <t>Drain wall</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</si>
  <si>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</si>
  <si>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Pcc  Road</t>
  </si>
  <si>
    <t>(iii)STONE CHIPS-LEAD-22 km</t>
  </si>
  <si>
    <t>(iv) STONE BOULDER 36 KM</t>
  </si>
  <si>
    <t>S Chips</t>
  </si>
  <si>
    <t>S boulder</t>
  </si>
  <si>
    <t>Culvert wall</t>
  </si>
  <si>
    <t>Drain slab</t>
  </si>
  <si>
    <t>Culvert slab</t>
  </si>
  <si>
    <t>Sides of Drain slab</t>
  </si>
  <si>
    <t>Sides of Culvert slab</t>
  </si>
  <si>
    <t>Bottom of drain slab</t>
  </si>
  <si>
    <t>Bottom of culvert slab</t>
  </si>
  <si>
    <t>Item no( 7+8)</t>
  </si>
  <si>
    <t>Providing Tor steel reinforcement of 8mm , 10mm and 12mm dia rods  as per approved …...........do…..........TMT Fe 500(Only valid for Tata (Tiscon),SAIL,JSPL,Electrosteel Steels Ltd, Bokaro and Vizag(RINL)</t>
  </si>
  <si>
    <t>Add 1% Labour Cess</t>
  </si>
  <si>
    <t>Deduction Qnty item no 2</t>
  </si>
  <si>
    <t>RANCHI MUNICIPAL CORPORATION                                                                                                                                                                                  CONSTRUCTION OF RCC DRAIN AND CULVERT  AT CHITRGUPT COLONY FROM MANOJ YADAV HOUSE TO PANKAJ KR. GUPTA HOUSE  UNDER  WARD NO 31.</t>
  </si>
  <si>
    <t xml:space="preserve">3.
5.1.1.  JBCD                </t>
  </si>
  <si>
    <t>4.        5.1.10 JBCD</t>
  </si>
  <si>
    <t>5.        8.6.8 JBCD</t>
  </si>
  <si>
    <t>6.                                    5.3.10 JBCD</t>
  </si>
  <si>
    <t>10                 5.3.17.1 JBCD</t>
  </si>
  <si>
    <t>8.                  5.3.11 JBCD</t>
  </si>
  <si>
    <t>2.       5.10.2 JBCD</t>
  </si>
  <si>
    <t>Stone Boulder</t>
  </si>
  <si>
    <t>(a)</t>
  </si>
  <si>
    <t>(b)</t>
  </si>
  <si>
    <t>9.                      5.5.4,  5.5.5 (a,b) JBCD</t>
  </si>
  <si>
    <t>Add 18% GST</t>
  </si>
  <si>
    <t>BILL OF QUANTITY</t>
  </si>
  <si>
    <t>NO</t>
  </si>
  <si>
    <t>7.                  5.3.11 JBCD</t>
  </si>
  <si>
    <t>8.                      5.5.4,  5.5.5 (a,b) JBCD</t>
  </si>
  <si>
    <t>9                 5.3.17.1 JBCD</t>
  </si>
  <si>
    <t>Grand Total</t>
  </si>
</sst>
</file>

<file path=xl/styles.xml><?xml version="1.0" encoding="utf-8"?>
<styleSheet xmlns="http://schemas.openxmlformats.org/spreadsheetml/2006/main">
  <numFmts count="2">
    <numFmt numFmtId="164" formatCode="_ * #,##0.00_ ;_ * \-#,##0.00_ ;_ * &quot;-&quot;??_ ;_ @_ "/>
    <numFmt numFmtId="165" formatCode="0.0"/>
  </numFmts>
  <fonts count="15">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2"/>
      <color theme="1"/>
      <name val="Century"/>
      <family val="1"/>
    </font>
    <font>
      <sz val="12"/>
      <color theme="1"/>
      <name val="Century"/>
      <family val="1"/>
    </font>
    <font>
      <b/>
      <sz val="14"/>
      <color theme="1"/>
      <name val="Century"/>
      <family val="1"/>
    </font>
    <font>
      <sz val="12"/>
      <name val="Century"/>
      <family val="1"/>
    </font>
    <font>
      <sz val="11"/>
      <color theme="1"/>
      <name val="Century"/>
      <family val="1"/>
    </font>
    <font>
      <b/>
      <i/>
      <sz val="14"/>
      <color theme="1"/>
      <name val="Century"/>
      <family val="1"/>
    </font>
    <font>
      <b/>
      <sz val="14"/>
      <color theme="1"/>
      <name val="Cambria"/>
      <family val="1"/>
      <scheme val="major"/>
    </font>
    <font>
      <b/>
      <i/>
      <sz val="16"/>
      <color theme="1"/>
      <name val="Century"/>
      <family val="1"/>
    </font>
    <font>
      <b/>
      <sz val="16"/>
      <color theme="1"/>
      <name val="Century"/>
      <family val="1"/>
    </font>
    <font>
      <b/>
      <sz val="11"/>
      <color theme="1"/>
      <name val="Century"/>
      <family val="1"/>
    </font>
    <font>
      <b/>
      <sz val="12"/>
      <color theme="1"/>
      <name val="Cambria"/>
      <family val="1"/>
      <scheme val="maj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164" fontId="3" fillId="0" borderId="0" applyFont="0" applyFill="0" applyBorder="0" applyAlignment="0" applyProtection="0"/>
  </cellStyleXfs>
  <cellXfs count="99">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0" fillId="0" borderId="0" xfId="0"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right"/>
    </xf>
    <xf numFmtId="2" fontId="5"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0" fontId="4" fillId="0" borderId="1" xfId="0" applyFont="1" applyBorder="1" applyAlignment="1">
      <alignment wrapText="1"/>
    </xf>
    <xf numFmtId="0" fontId="0" fillId="0" borderId="0" xfId="0" applyAlignment="1">
      <alignment horizontal="center"/>
    </xf>
    <xf numFmtId="0" fontId="0" fillId="0" borderId="0" xfId="0" applyAlignment="1">
      <alignment horizontal="center"/>
    </xf>
    <xf numFmtId="0" fontId="5" fillId="0" borderId="1" xfId="0" applyFont="1" applyBorder="1" applyAlignment="1">
      <alignment horizontal="justify" vertical="top" wrapText="1"/>
    </xf>
    <xf numFmtId="0" fontId="6"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justify" vertical="center" wrapText="1"/>
    </xf>
    <xf numFmtId="0" fontId="5" fillId="0" borderId="1" xfId="0" applyFont="1" applyBorder="1" applyAlignment="1">
      <alignment horizontal="center" wrapText="1"/>
    </xf>
    <xf numFmtId="2" fontId="5" fillId="0" borderId="1" xfId="0" applyNumberFormat="1" applyFont="1" applyBorder="1" applyAlignment="1">
      <alignment horizontal="center" wrapText="1"/>
    </xf>
    <xf numFmtId="2" fontId="4" fillId="0" borderId="1" xfId="0" applyNumberFormat="1" applyFont="1" applyBorder="1" applyAlignment="1">
      <alignment horizontal="center" wrapText="1"/>
    </xf>
    <xf numFmtId="0" fontId="5" fillId="0" borderId="1" xfId="0" applyFont="1" applyBorder="1" applyAlignment="1">
      <alignment horizontal="justify" wrapText="1"/>
    </xf>
    <xf numFmtId="0" fontId="4" fillId="0" borderId="1" xfId="0" applyFont="1" applyBorder="1" applyAlignment="1">
      <alignment horizontal="center" wrapText="1"/>
    </xf>
    <xf numFmtId="2" fontId="6" fillId="0" borderId="1" xfId="0" applyNumberFormat="1" applyFont="1" applyBorder="1" applyAlignment="1">
      <alignment horizontal="center" vertical="center"/>
    </xf>
    <xf numFmtId="0" fontId="4" fillId="0" borderId="1" xfId="0" applyFont="1" applyBorder="1" applyAlignment="1">
      <alignment horizontal="right" wrapText="1"/>
    </xf>
    <xf numFmtId="0" fontId="8" fillId="0" borderId="1" xfId="0" applyFont="1" applyBorder="1" applyAlignment="1">
      <alignment horizontal="justify" vertical="top" wrapText="1"/>
    </xf>
    <xf numFmtId="0" fontId="4" fillId="0" borderId="1" xfId="0" applyFont="1" applyBorder="1" applyAlignment="1">
      <alignment horizontal="justify" vertical="center" wrapText="1"/>
    </xf>
    <xf numFmtId="2" fontId="4" fillId="0" borderId="1" xfId="0" applyNumberFormat="1" applyFont="1" applyBorder="1" applyAlignment="1">
      <alignment horizontal="right" wrapText="1"/>
    </xf>
    <xf numFmtId="0" fontId="9" fillId="0" borderId="1" xfId="0" applyFont="1" applyBorder="1" applyAlignment="1">
      <alignment horizontal="justify" vertical="top" wrapText="1"/>
    </xf>
    <xf numFmtId="0" fontId="5" fillId="0" borderId="1" xfId="0" applyFont="1" applyBorder="1" applyAlignment="1">
      <alignment horizontal="justify"/>
    </xf>
    <xf numFmtId="0" fontId="4" fillId="0" borderId="2" xfId="0" applyFont="1" applyBorder="1" applyAlignment="1">
      <alignment horizontal="right" wrapText="1"/>
    </xf>
    <xf numFmtId="0" fontId="7" fillId="0" borderId="0" xfId="0" applyFont="1" applyAlignment="1">
      <alignment horizontal="left" wrapText="1"/>
    </xf>
    <xf numFmtId="2" fontId="5" fillId="0" borderId="1" xfId="0" applyNumberFormat="1" applyFont="1" applyBorder="1" applyAlignment="1">
      <alignment horizontal="right" wrapText="1"/>
    </xf>
    <xf numFmtId="2" fontId="4" fillId="0" borderId="1" xfId="0" applyNumberFormat="1" applyFont="1" applyBorder="1" applyAlignment="1">
      <alignment horizontal="center" vertical="center"/>
    </xf>
    <xf numFmtId="2" fontId="5" fillId="0" borderId="1" xfId="0" applyNumberFormat="1" applyFont="1" applyBorder="1"/>
    <xf numFmtId="0" fontId="5" fillId="0" borderId="1" xfId="0" applyFont="1" applyBorder="1"/>
    <xf numFmtId="0" fontId="5" fillId="0" borderId="1" xfId="0" applyFont="1" applyBorder="1" applyAlignment="1">
      <alignment horizontal="right" wrapText="1"/>
    </xf>
    <xf numFmtId="165" fontId="5" fillId="0" borderId="1" xfId="0" applyNumberFormat="1" applyFont="1" applyBorder="1" applyAlignment="1">
      <alignment horizontal="center" vertical="center" wrapText="1"/>
    </xf>
    <xf numFmtId="2" fontId="4" fillId="0" borderId="1" xfId="0" applyNumberFormat="1" applyFont="1" applyBorder="1" applyAlignment="1">
      <alignment horizontal="center"/>
    </xf>
    <xf numFmtId="0" fontId="5" fillId="0" borderId="1" xfId="0" applyFont="1" applyBorder="1" applyAlignment="1">
      <alignment horizontal="left" wrapText="1"/>
    </xf>
    <xf numFmtId="1" fontId="5" fillId="0" borderId="1" xfId="0" applyNumberFormat="1" applyFont="1" applyBorder="1" applyAlignment="1">
      <alignment horizontal="center" vertical="center" wrapText="1"/>
    </xf>
    <xf numFmtId="2" fontId="4" fillId="0" borderId="1" xfId="1" applyNumberFormat="1" applyFont="1" applyBorder="1" applyAlignment="1">
      <alignment horizontal="center" vertical="center"/>
    </xf>
    <xf numFmtId="0" fontId="8" fillId="0" borderId="1" xfId="0" applyFont="1" applyBorder="1"/>
    <xf numFmtId="0" fontId="0" fillId="0" borderId="1" xfId="0" applyBorder="1"/>
    <xf numFmtId="0" fontId="0" fillId="0" borderId="0" xfId="0" applyBorder="1"/>
    <xf numFmtId="2" fontId="12" fillId="0" borderId="1" xfId="0" applyNumberFormat="1" applyFont="1" applyBorder="1" applyAlignment="1">
      <alignment horizont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wrapText="1"/>
    </xf>
    <xf numFmtId="0" fontId="13" fillId="0" borderId="1" xfId="0" applyFont="1" applyBorder="1" applyAlignment="1">
      <alignment horizontal="right" wrapText="1"/>
    </xf>
    <xf numFmtId="0" fontId="8" fillId="0" borderId="1" xfId="0" applyFont="1" applyBorder="1" applyAlignment="1">
      <alignment horizontal="center" vertical="center" wrapText="1"/>
    </xf>
    <xf numFmtId="2" fontId="8" fillId="0" borderId="1" xfId="0" applyNumberFormat="1" applyFont="1" applyBorder="1" applyAlignment="1">
      <alignment horizontal="right" vertical="center"/>
    </xf>
    <xf numFmtId="0" fontId="8" fillId="0" borderId="1" xfId="0" applyFont="1" applyBorder="1" applyAlignment="1">
      <alignment wrapText="1"/>
    </xf>
    <xf numFmtId="0" fontId="8" fillId="0" borderId="1" xfId="0" applyFont="1" applyBorder="1" applyAlignment="1">
      <alignment horizontal="left" wrapText="1"/>
    </xf>
    <xf numFmtId="2" fontId="8" fillId="0" borderId="1" xfId="0" applyNumberFormat="1" applyFont="1" applyBorder="1" applyAlignment="1">
      <alignment horizontal="center" vertical="center"/>
    </xf>
    <xf numFmtId="0" fontId="8" fillId="0" borderId="1" xfId="0" applyFont="1" applyBorder="1" applyAlignment="1">
      <alignment horizontal="center" wrapText="1"/>
    </xf>
    <xf numFmtId="2" fontId="8" fillId="0" borderId="1" xfId="0" applyNumberFormat="1" applyFont="1" applyBorder="1" applyAlignment="1">
      <alignment horizontal="center" wrapText="1"/>
    </xf>
    <xf numFmtId="2" fontId="13" fillId="0" borderId="1" xfId="0" applyNumberFormat="1" applyFont="1" applyBorder="1" applyAlignment="1">
      <alignment horizontal="center" vertical="center"/>
    </xf>
    <xf numFmtId="0" fontId="13" fillId="0" borderId="4" xfId="0" applyFont="1" applyBorder="1" applyAlignment="1">
      <alignment horizontal="center" vertical="center"/>
    </xf>
    <xf numFmtId="0" fontId="5" fillId="0" borderId="4" xfId="0" applyFont="1" applyBorder="1" applyAlignment="1">
      <alignment horizontal="justify" vertical="top" wrapText="1"/>
    </xf>
    <xf numFmtId="0" fontId="5" fillId="0" borderId="4" xfId="0" applyFont="1" applyBorder="1" applyAlignment="1">
      <alignment horizontal="left" vertical="top" wrapText="1"/>
    </xf>
    <xf numFmtId="0" fontId="8" fillId="0" borderId="4" xfId="0" applyFont="1" applyBorder="1" applyAlignment="1">
      <alignment horizontal="left" vertical="top" wrapText="1"/>
    </xf>
    <xf numFmtId="0" fontId="5" fillId="0" borderId="4" xfId="0" applyFont="1" applyBorder="1" applyAlignment="1">
      <alignment horizontal="justify" wrapText="1"/>
    </xf>
    <xf numFmtId="0" fontId="4" fillId="0" borderId="4" xfId="0" applyFont="1" applyBorder="1" applyAlignment="1">
      <alignment horizontal="justify" vertical="center" wrapText="1"/>
    </xf>
    <xf numFmtId="0" fontId="9" fillId="0" borderId="4" xfId="0" applyFont="1" applyBorder="1" applyAlignment="1">
      <alignment horizontal="justify" vertical="center" wrapText="1"/>
    </xf>
    <xf numFmtId="0" fontId="8" fillId="0" borderId="4" xfId="0" applyFont="1" applyBorder="1" applyAlignment="1">
      <alignment wrapText="1"/>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1" fillId="0" borderId="0" xfId="0" applyFont="1"/>
    <xf numFmtId="0" fontId="0" fillId="0" borderId="0" xfId="0"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1" xfId="0" applyFont="1" applyBorder="1" applyAlignment="1">
      <alignment horizontal="right" wrapText="1"/>
    </xf>
    <xf numFmtId="0" fontId="0" fillId="0" borderId="0" xfId="0" applyBorder="1" applyAlignment="1">
      <alignment horizontal="center"/>
    </xf>
    <xf numFmtId="2" fontId="4" fillId="0" borderId="2" xfId="0" applyNumberFormat="1" applyFont="1" applyBorder="1" applyAlignment="1">
      <alignment horizontal="center"/>
    </xf>
    <xf numFmtId="2" fontId="4" fillId="0" borderId="3" xfId="0" applyNumberFormat="1" applyFont="1" applyBorder="1" applyAlignment="1">
      <alignment horizontal="center"/>
    </xf>
    <xf numFmtId="2" fontId="4" fillId="0" borderId="4" xfId="0" applyNumberFormat="1" applyFont="1" applyBorder="1" applyAlignment="1">
      <alignment horizontal="center"/>
    </xf>
    <xf numFmtId="2" fontId="4" fillId="0" borderId="2" xfId="0" applyNumberFormat="1" applyFont="1" applyBorder="1" applyAlignment="1">
      <alignment horizontal="center" wrapText="1"/>
    </xf>
    <xf numFmtId="2" fontId="4" fillId="0" borderId="3" xfId="0" applyNumberFormat="1" applyFont="1" applyBorder="1" applyAlignment="1">
      <alignment horizontal="center" wrapText="1"/>
    </xf>
    <xf numFmtId="2" fontId="4" fillId="0" borderId="4" xfId="0" applyNumberFormat="1"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vertical="center"/>
    </xf>
    <xf numFmtId="0" fontId="11" fillId="0" borderId="5" xfId="0" applyFont="1"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2" fontId="13"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2" fontId="13" fillId="0" borderId="2" xfId="0" applyNumberFormat="1" applyFont="1" applyBorder="1" applyAlignment="1">
      <alignment horizontal="center" vertical="center"/>
    </xf>
    <xf numFmtId="2" fontId="13" fillId="0" borderId="3" xfId="0" applyNumberFormat="1" applyFont="1" applyBorder="1" applyAlignment="1">
      <alignment horizontal="center" vertical="center"/>
    </xf>
    <xf numFmtId="2" fontId="13" fillId="0" borderId="4" xfId="0" applyNumberFormat="1" applyFont="1" applyBorder="1" applyAlignment="1">
      <alignment horizontal="center" vertical="center"/>
    </xf>
    <xf numFmtId="0" fontId="14"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showGridLines="0" view="pageBreakPreview" topLeftCell="A24" zoomScaleSheetLayoutView="100" workbookViewId="0">
      <selection activeCell="B24" sqref="B24"/>
    </sheetView>
  </sheetViews>
  <sheetFormatPr defaultRowHeight="15"/>
  <cols>
    <col min="1" max="1" width="9.7109375" customWidth="1"/>
    <col min="2" max="2" width="41.5703125" customWidth="1"/>
    <col min="3" max="3" width="6.5703125" customWidth="1"/>
    <col min="4" max="4" width="13" customWidth="1"/>
    <col min="5" max="5" width="10.42578125" customWidth="1"/>
    <col min="6" max="6" width="10" customWidth="1"/>
    <col min="7" max="7" width="11.28515625" customWidth="1"/>
    <col min="8" max="8" width="9.140625" customWidth="1"/>
    <col min="9" max="9" width="11.42578125" bestFit="1" customWidth="1"/>
    <col min="10" max="10" width="18" customWidth="1"/>
  </cols>
  <sheetData>
    <row r="1" spans="1:10" ht="72.599999999999994" customHeight="1">
      <c r="A1" s="74" t="s">
        <v>80</v>
      </c>
      <c r="B1" s="74"/>
      <c r="C1" s="74"/>
      <c r="D1" s="74"/>
      <c r="E1" s="74"/>
      <c r="F1" s="74"/>
      <c r="G1" s="74"/>
      <c r="H1" s="74"/>
      <c r="I1" s="74"/>
      <c r="J1" s="74"/>
    </row>
    <row r="2" spans="1:10" ht="42" customHeight="1">
      <c r="A2" s="2" t="s">
        <v>0</v>
      </c>
      <c r="B2" s="14" t="s">
        <v>1</v>
      </c>
      <c r="C2" s="14" t="s">
        <v>2</v>
      </c>
      <c r="D2" s="14" t="s">
        <v>3</v>
      </c>
      <c r="E2" s="14" t="s">
        <v>4</v>
      </c>
      <c r="F2" s="14" t="s">
        <v>34</v>
      </c>
      <c r="G2" s="14" t="s">
        <v>36</v>
      </c>
      <c r="H2" s="14" t="s">
        <v>6</v>
      </c>
      <c r="I2" s="14" t="s">
        <v>43</v>
      </c>
      <c r="J2" s="14" t="s">
        <v>33</v>
      </c>
    </row>
    <row r="3" spans="1:10" ht="35.450000000000003" customHeight="1">
      <c r="A3" s="4">
        <v>1</v>
      </c>
      <c r="B3" s="13" t="s">
        <v>37</v>
      </c>
      <c r="C3" s="5">
        <v>3</v>
      </c>
      <c r="D3" s="5"/>
      <c r="E3" s="5"/>
      <c r="F3" s="5"/>
      <c r="G3" s="5">
        <f>PRODUCT(C3:F3)</f>
        <v>3</v>
      </c>
      <c r="H3" s="4" t="s">
        <v>22</v>
      </c>
      <c r="I3" s="8">
        <v>326.85000000000002</v>
      </c>
      <c r="J3" s="8">
        <f>ROUND(G3*I3,2)</f>
        <v>980.55</v>
      </c>
    </row>
    <row r="4" spans="1:10" ht="43.15" customHeight="1">
      <c r="A4" s="15" t="s">
        <v>87</v>
      </c>
      <c r="B4" s="16" t="s">
        <v>54</v>
      </c>
      <c r="C4" s="5"/>
      <c r="D4" s="5"/>
      <c r="E4" s="5"/>
      <c r="F4" s="5"/>
      <c r="G4" s="5"/>
      <c r="H4" s="5"/>
      <c r="I4" s="8"/>
      <c r="J4" s="8"/>
    </row>
    <row r="5" spans="1:10" ht="21.6" customHeight="1">
      <c r="A5" s="4"/>
      <c r="B5" s="4" t="s">
        <v>64</v>
      </c>
      <c r="C5" s="5">
        <v>1</v>
      </c>
      <c r="D5" s="5">
        <v>400</v>
      </c>
      <c r="E5" s="5">
        <v>1.5</v>
      </c>
      <c r="F5" s="5">
        <v>0.5</v>
      </c>
      <c r="G5" s="5">
        <f>PRODUCT(C5:F5)</f>
        <v>300</v>
      </c>
      <c r="H5" s="5" t="s">
        <v>55</v>
      </c>
      <c r="I5" s="8"/>
      <c r="J5" s="8"/>
    </row>
    <row r="6" spans="1:10" ht="22.15" customHeight="1">
      <c r="A6" s="4"/>
      <c r="B6" s="17"/>
      <c r="C6" s="5"/>
      <c r="D6" s="5"/>
      <c r="E6" s="5"/>
      <c r="F6" s="4" t="s">
        <v>11</v>
      </c>
      <c r="G6" s="4">
        <f>G5</f>
        <v>300</v>
      </c>
      <c r="H6" s="5" t="s">
        <v>55</v>
      </c>
      <c r="I6" s="8"/>
      <c r="J6" s="8"/>
    </row>
    <row r="7" spans="1:10" ht="21.6" customHeight="1">
      <c r="A7" s="4"/>
      <c r="B7" s="17"/>
      <c r="C7" s="5"/>
      <c r="D7" s="5"/>
      <c r="E7" s="5"/>
      <c r="F7" s="4" t="s">
        <v>8</v>
      </c>
      <c r="G7" s="4">
        <f>ROUND(G6/35.31,2)</f>
        <v>8.5</v>
      </c>
      <c r="H7" s="22" t="s">
        <v>9</v>
      </c>
      <c r="I7" s="4">
        <v>955.89</v>
      </c>
      <c r="J7" s="8">
        <f t="shared" ref="J7" si="0">ROUND(G7*I7,2)</f>
        <v>8125.07</v>
      </c>
    </row>
    <row r="8" spans="1:10" ht="151.15" customHeight="1">
      <c r="A8" s="4" t="s">
        <v>81</v>
      </c>
      <c r="B8" s="16" t="s">
        <v>63</v>
      </c>
      <c r="C8" s="18"/>
      <c r="D8" s="18"/>
      <c r="E8" s="18"/>
      <c r="F8" s="19"/>
      <c r="G8" s="19"/>
      <c r="H8" s="18"/>
      <c r="I8" s="20"/>
      <c r="J8" s="8"/>
    </row>
    <row r="9" spans="1:10" ht="22.15" customHeight="1">
      <c r="A9" s="4"/>
      <c r="B9" s="15" t="s">
        <v>56</v>
      </c>
      <c r="C9" s="18">
        <v>1</v>
      </c>
      <c r="D9" s="18">
        <v>400</v>
      </c>
      <c r="E9" s="18">
        <v>2.5</v>
      </c>
      <c r="F9" s="19">
        <v>2.5</v>
      </c>
      <c r="G9" s="19">
        <f>PRODUCT(C9:F9)</f>
        <v>2500</v>
      </c>
      <c r="H9" s="18" t="s">
        <v>7</v>
      </c>
      <c r="I9" s="20"/>
      <c r="J9" s="8"/>
    </row>
    <row r="10" spans="1:10" ht="22.15" customHeight="1">
      <c r="A10" s="4"/>
      <c r="B10" s="15" t="s">
        <v>57</v>
      </c>
      <c r="C10" s="18">
        <v>1</v>
      </c>
      <c r="D10" s="18">
        <v>12</v>
      </c>
      <c r="E10" s="18">
        <v>3.33</v>
      </c>
      <c r="F10" s="19">
        <v>3.17</v>
      </c>
      <c r="G10" s="19">
        <f>PRODUCT(C10:F10)</f>
        <v>126.67319999999999</v>
      </c>
      <c r="H10" s="18" t="s">
        <v>7</v>
      </c>
      <c r="I10" s="20"/>
      <c r="J10" s="8"/>
    </row>
    <row r="11" spans="1:10" ht="22.15" customHeight="1">
      <c r="A11" s="4"/>
      <c r="B11" s="15"/>
      <c r="C11" s="71" t="s">
        <v>79</v>
      </c>
      <c r="D11" s="72"/>
      <c r="E11" s="72"/>
      <c r="F11" s="73"/>
      <c r="G11" s="19">
        <f>G6</f>
        <v>300</v>
      </c>
      <c r="H11" s="18"/>
      <c r="I11" s="20"/>
      <c r="J11" s="8"/>
    </row>
    <row r="12" spans="1:10" ht="21" customHeight="1">
      <c r="A12" s="4"/>
      <c r="B12" s="18"/>
      <c r="C12" s="18"/>
      <c r="D12" s="18"/>
      <c r="E12" s="18"/>
      <c r="F12" s="20" t="s">
        <v>11</v>
      </c>
      <c r="G12" s="20">
        <f>G9+G10-G11</f>
        <v>2326.6732000000002</v>
      </c>
      <c r="H12" s="18" t="s">
        <v>7</v>
      </c>
      <c r="I12" s="20"/>
      <c r="J12" s="8"/>
    </row>
    <row r="13" spans="1:10" ht="22.15" customHeight="1">
      <c r="A13" s="4"/>
      <c r="B13" s="21"/>
      <c r="C13" s="18"/>
      <c r="D13" s="18"/>
      <c r="E13" s="18"/>
      <c r="F13" s="20" t="s">
        <v>8</v>
      </c>
      <c r="G13" s="20">
        <f>ROUND(G12/35.31,2)</f>
        <v>65.89</v>
      </c>
      <c r="H13" s="22" t="s">
        <v>9</v>
      </c>
      <c r="I13" s="20">
        <v>151.82</v>
      </c>
      <c r="J13" s="8">
        <f>ROUND(G13*I13,2)</f>
        <v>10003.42</v>
      </c>
    </row>
    <row r="14" spans="1:10" ht="135.6" customHeight="1">
      <c r="A14" s="4" t="s">
        <v>82</v>
      </c>
      <c r="B14" s="13" t="s">
        <v>20</v>
      </c>
      <c r="C14" s="18"/>
      <c r="D14" s="18"/>
      <c r="E14" s="18"/>
      <c r="F14" s="19"/>
      <c r="G14" s="19"/>
      <c r="H14" s="18"/>
      <c r="I14" s="20"/>
      <c r="J14" s="8"/>
    </row>
    <row r="15" spans="1:10" ht="19.899999999999999" customHeight="1">
      <c r="A15" s="4"/>
      <c r="B15" s="15" t="s">
        <v>56</v>
      </c>
      <c r="C15" s="18">
        <f t="shared" ref="C15:E16" si="1">C9</f>
        <v>1</v>
      </c>
      <c r="D15" s="18">
        <f t="shared" si="1"/>
        <v>400</v>
      </c>
      <c r="E15" s="18">
        <f t="shared" si="1"/>
        <v>2.5</v>
      </c>
      <c r="F15" s="19">
        <v>0.25</v>
      </c>
      <c r="G15" s="19">
        <f>PRODUCT(C15:F15)</f>
        <v>250</v>
      </c>
      <c r="H15" s="18" t="s">
        <v>7</v>
      </c>
      <c r="I15" s="20"/>
      <c r="J15" s="8"/>
    </row>
    <row r="16" spans="1:10" ht="19.899999999999999" customHeight="1">
      <c r="A16" s="4"/>
      <c r="B16" s="15" t="s">
        <v>57</v>
      </c>
      <c r="C16" s="18">
        <f t="shared" si="1"/>
        <v>1</v>
      </c>
      <c r="D16" s="18">
        <f t="shared" si="1"/>
        <v>12</v>
      </c>
      <c r="E16" s="18">
        <f t="shared" si="1"/>
        <v>3.33</v>
      </c>
      <c r="F16" s="19">
        <v>0.25</v>
      </c>
      <c r="G16" s="19">
        <f>PRODUCT(C16:F16)</f>
        <v>9.99</v>
      </c>
      <c r="H16" s="18" t="s">
        <v>7</v>
      </c>
      <c r="I16" s="20"/>
      <c r="J16" s="8"/>
    </row>
    <row r="17" spans="1:12" ht="19.899999999999999" customHeight="1">
      <c r="A17" s="4"/>
      <c r="B17" s="21"/>
      <c r="C17" s="18"/>
      <c r="D17" s="18"/>
      <c r="E17" s="18"/>
      <c r="F17" s="20" t="s">
        <v>11</v>
      </c>
      <c r="G17" s="19">
        <f>SUM(G15:G16)</f>
        <v>259.99</v>
      </c>
      <c r="H17" s="18" t="s">
        <v>7</v>
      </c>
      <c r="I17" s="20"/>
      <c r="J17" s="8"/>
    </row>
    <row r="18" spans="1:12" ht="19.149999999999999" customHeight="1">
      <c r="A18" s="4"/>
      <c r="B18" s="21"/>
      <c r="C18" s="18"/>
      <c r="D18" s="18"/>
      <c r="E18" s="18"/>
      <c r="F18" s="20" t="s">
        <v>8</v>
      </c>
      <c r="G18" s="20">
        <f>ROUND(G17/35.31,2)</f>
        <v>7.36</v>
      </c>
      <c r="H18" s="18" t="s">
        <v>9</v>
      </c>
      <c r="I18" s="20">
        <v>589.51</v>
      </c>
      <c r="J18" s="8">
        <f>ROUND(G18*I18,2)</f>
        <v>4338.79</v>
      </c>
    </row>
    <row r="19" spans="1:12" ht="106.9" customHeight="1">
      <c r="A19" s="4" t="s">
        <v>83</v>
      </c>
      <c r="B19" s="16" t="s">
        <v>61</v>
      </c>
      <c r="C19" s="18"/>
      <c r="D19" s="18"/>
      <c r="E19" s="18"/>
      <c r="F19" s="19"/>
      <c r="G19" s="19"/>
      <c r="H19" s="18"/>
      <c r="I19" s="20"/>
      <c r="J19" s="8"/>
    </row>
    <row r="20" spans="1:12" ht="20.45" customHeight="1">
      <c r="A20" s="4"/>
      <c r="B20" s="15" t="s">
        <v>56</v>
      </c>
      <c r="C20" s="18">
        <f>C9</f>
        <v>1</v>
      </c>
      <c r="D20" s="18">
        <f>D9</f>
        <v>400</v>
      </c>
      <c r="E20" s="18">
        <f>E15</f>
        <v>2.5</v>
      </c>
      <c r="F20" s="19">
        <v>0.42</v>
      </c>
      <c r="G20" s="19">
        <f>PRODUCT(C20:F20)</f>
        <v>420</v>
      </c>
      <c r="H20" s="18" t="s">
        <v>52</v>
      </c>
      <c r="I20" s="20"/>
      <c r="J20" s="8"/>
    </row>
    <row r="21" spans="1:12" ht="20.45" customHeight="1">
      <c r="A21" s="4"/>
      <c r="B21" s="15" t="s">
        <v>57</v>
      </c>
      <c r="C21" s="18">
        <f>C10</f>
        <v>1</v>
      </c>
      <c r="D21" s="18">
        <f>D10</f>
        <v>12</v>
      </c>
      <c r="E21" s="18">
        <f>E10</f>
        <v>3.33</v>
      </c>
      <c r="F21" s="19">
        <v>0.42</v>
      </c>
      <c r="G21" s="19">
        <f>PRODUCT(C21:F21)</f>
        <v>16.783200000000001</v>
      </c>
      <c r="H21" s="18" t="s">
        <v>52</v>
      </c>
      <c r="I21" s="20"/>
      <c r="J21" s="8"/>
    </row>
    <row r="22" spans="1:12" ht="20.45" customHeight="1">
      <c r="A22" s="4"/>
      <c r="B22" s="21"/>
      <c r="C22" s="18"/>
      <c r="D22" s="18"/>
      <c r="E22" s="18"/>
      <c r="F22" s="20" t="s">
        <v>11</v>
      </c>
      <c r="G22" s="20">
        <f>SUM(G20:G21)</f>
        <v>436.78320000000002</v>
      </c>
      <c r="H22" s="18" t="s">
        <v>52</v>
      </c>
      <c r="I22" s="20"/>
      <c r="J22" s="8"/>
    </row>
    <row r="23" spans="1:12" ht="21.6" customHeight="1">
      <c r="A23" s="4"/>
      <c r="B23" s="21"/>
      <c r="C23" s="18"/>
      <c r="D23" s="18"/>
      <c r="E23" s="18"/>
      <c r="F23" s="20" t="s">
        <v>8</v>
      </c>
      <c r="G23" s="20">
        <f>ROUND(G22/35.31,2)</f>
        <v>12.37</v>
      </c>
      <c r="H23" s="22" t="s">
        <v>53</v>
      </c>
      <c r="I23" s="20">
        <v>1756.4</v>
      </c>
      <c r="J23" s="8">
        <f>ROUND(G23*I23,2)</f>
        <v>21726.67</v>
      </c>
    </row>
    <row r="24" spans="1:12" ht="166.9" customHeight="1">
      <c r="A24" s="4" t="s">
        <v>84</v>
      </c>
      <c r="B24" s="31" t="s">
        <v>46</v>
      </c>
      <c r="C24" s="5"/>
      <c r="D24" s="6"/>
      <c r="E24" s="7"/>
      <c r="F24" s="7"/>
      <c r="G24" s="8"/>
      <c r="H24" s="9"/>
      <c r="I24" s="4"/>
      <c r="J24" s="8"/>
      <c r="L24" s="1"/>
    </row>
    <row r="25" spans="1:12" ht="32.450000000000003" customHeight="1">
      <c r="A25" s="4"/>
      <c r="B25" s="22" t="s">
        <v>47</v>
      </c>
      <c r="C25" s="18">
        <v>1</v>
      </c>
      <c r="D25" s="7">
        <f>D9</f>
        <v>400</v>
      </c>
      <c r="E25" s="7">
        <f>E9</f>
        <v>2.5</v>
      </c>
      <c r="F25" s="32">
        <v>0.5</v>
      </c>
      <c r="G25" s="7">
        <f>PRODUCT(C25:F25)</f>
        <v>500</v>
      </c>
      <c r="H25" s="5" t="s">
        <v>7</v>
      </c>
      <c r="I25" s="24"/>
      <c r="J25" s="8"/>
      <c r="L25" s="3"/>
    </row>
    <row r="26" spans="1:12" ht="19.149999999999999" customHeight="1">
      <c r="A26" s="4"/>
      <c r="B26" s="22" t="s">
        <v>47</v>
      </c>
      <c r="C26" s="18">
        <v>1</v>
      </c>
      <c r="D26" s="7">
        <f>D10</f>
        <v>12</v>
      </c>
      <c r="E26" s="19">
        <f>E10</f>
        <v>3.33</v>
      </c>
      <c r="F26" s="32">
        <v>0.5</v>
      </c>
      <c r="G26" s="7">
        <f>PRODUCT(C26:F26)</f>
        <v>19.98</v>
      </c>
      <c r="H26" s="5" t="s">
        <v>7</v>
      </c>
      <c r="I26" s="24"/>
      <c r="J26" s="8"/>
      <c r="L26" s="3"/>
    </row>
    <row r="27" spans="1:12" ht="21.6" customHeight="1">
      <c r="A27" s="4"/>
      <c r="B27" s="22" t="s">
        <v>62</v>
      </c>
      <c r="C27" s="18">
        <v>2</v>
      </c>
      <c r="D27" s="7">
        <f>D9</f>
        <v>400</v>
      </c>
      <c r="E27" s="19">
        <v>0.5</v>
      </c>
      <c r="F27" s="32">
        <v>1.5</v>
      </c>
      <c r="G27" s="7">
        <f>PRODUCT(C27:F27)</f>
        <v>600</v>
      </c>
      <c r="H27" s="5" t="s">
        <v>7</v>
      </c>
      <c r="I27" s="24"/>
      <c r="J27" s="8"/>
      <c r="L27" s="11"/>
    </row>
    <row r="28" spans="1:12" ht="21.6" customHeight="1">
      <c r="A28" s="4"/>
      <c r="B28" s="22" t="s">
        <v>69</v>
      </c>
      <c r="C28" s="18">
        <v>2</v>
      </c>
      <c r="D28" s="7">
        <f>D10</f>
        <v>12</v>
      </c>
      <c r="E28" s="19">
        <v>0.67</v>
      </c>
      <c r="F28" s="32">
        <v>2</v>
      </c>
      <c r="G28" s="7">
        <f>PRODUCT(C28:F28)</f>
        <v>32.160000000000004</v>
      </c>
      <c r="H28" s="5" t="s">
        <v>7</v>
      </c>
      <c r="I28" s="24"/>
      <c r="J28" s="8"/>
      <c r="L28" s="11"/>
    </row>
    <row r="29" spans="1:12" ht="19.899999999999999" customHeight="1">
      <c r="A29" s="4"/>
      <c r="B29" s="13"/>
      <c r="C29" s="5"/>
      <c r="D29" s="6"/>
      <c r="E29" s="7"/>
      <c r="F29" s="8" t="s">
        <v>11</v>
      </c>
      <c r="G29" s="8">
        <f>SUM(G25:G28)</f>
        <v>1152.1400000000001</v>
      </c>
      <c r="H29" s="5" t="s">
        <v>7</v>
      </c>
      <c r="I29" s="24"/>
      <c r="J29" s="8"/>
      <c r="L29" s="3"/>
    </row>
    <row r="30" spans="1:12" ht="23.45" customHeight="1">
      <c r="A30" s="10"/>
      <c r="B30" s="21"/>
      <c r="C30" s="5"/>
      <c r="D30" s="6"/>
      <c r="E30" s="7"/>
      <c r="F30" s="8" t="s">
        <v>8</v>
      </c>
      <c r="G30" s="8">
        <f>ROUND(G29/35.31,2)</f>
        <v>32.630000000000003</v>
      </c>
      <c r="H30" s="33" t="s">
        <v>9</v>
      </c>
      <c r="I30" s="24">
        <v>6082.45</v>
      </c>
      <c r="J30" s="8">
        <f>ROUND(G30*I30,2)</f>
        <v>198470.34</v>
      </c>
      <c r="L30" s="3"/>
    </row>
    <row r="31" spans="1:12" ht="138" customHeight="1">
      <c r="A31" s="4" t="s">
        <v>86</v>
      </c>
      <c r="B31" s="25" t="s">
        <v>48</v>
      </c>
      <c r="C31" s="5"/>
      <c r="D31" s="5"/>
      <c r="E31" s="5"/>
      <c r="F31" s="7"/>
      <c r="G31" s="7"/>
      <c r="H31" s="5"/>
      <c r="I31" s="4"/>
      <c r="J31" s="8"/>
    </row>
    <row r="32" spans="1:12" ht="22.9" customHeight="1">
      <c r="A32" s="4"/>
      <c r="B32" s="22" t="s">
        <v>70</v>
      </c>
      <c r="C32" s="7">
        <v>1</v>
      </c>
      <c r="D32" s="7">
        <v>400</v>
      </c>
      <c r="E32" s="7">
        <f>E9</f>
        <v>2.5</v>
      </c>
      <c r="F32" s="7">
        <v>0.5</v>
      </c>
      <c r="G32" s="7">
        <f>PRODUCT(C32:F32)</f>
        <v>500</v>
      </c>
      <c r="H32" s="5" t="s">
        <v>7</v>
      </c>
      <c r="I32" s="4"/>
      <c r="J32" s="8"/>
    </row>
    <row r="33" spans="1:12" ht="20.45" customHeight="1">
      <c r="A33" s="4"/>
      <c r="B33" s="22" t="s">
        <v>71</v>
      </c>
      <c r="C33" s="7">
        <v>1</v>
      </c>
      <c r="D33" s="7">
        <f>D10</f>
        <v>12</v>
      </c>
      <c r="E33" s="7">
        <f>E10</f>
        <v>3.33</v>
      </c>
      <c r="F33" s="7">
        <v>0.67</v>
      </c>
      <c r="G33" s="7">
        <f>PRODUCT(C33:F33)</f>
        <v>26.773200000000003</v>
      </c>
      <c r="H33" s="5" t="s">
        <v>7</v>
      </c>
      <c r="I33" s="4"/>
      <c r="J33" s="8"/>
      <c r="L33" s="1"/>
    </row>
    <row r="34" spans="1:12" ht="21.6" customHeight="1">
      <c r="A34" s="10"/>
      <c r="B34" s="21"/>
      <c r="C34" s="5"/>
      <c r="D34" s="5"/>
      <c r="E34" s="5"/>
      <c r="F34" s="8" t="s">
        <v>11</v>
      </c>
      <c r="G34" s="8">
        <f>SUM(G32:G33)</f>
        <v>526.77319999999997</v>
      </c>
      <c r="H34" s="5" t="s">
        <v>7</v>
      </c>
      <c r="I34" s="4"/>
      <c r="J34" s="8"/>
      <c r="L34" s="1"/>
    </row>
    <row r="35" spans="1:12" ht="20.45" customHeight="1">
      <c r="A35" s="10"/>
      <c r="B35" s="21"/>
      <c r="C35" s="5"/>
      <c r="D35" s="5"/>
      <c r="E35" s="5"/>
      <c r="F35" s="8" t="s">
        <v>8</v>
      </c>
      <c r="G35" s="8">
        <f>ROUND(G34/35.31,2)</f>
        <v>14.92</v>
      </c>
      <c r="H35" s="5" t="s">
        <v>9</v>
      </c>
      <c r="I35" s="24">
        <v>6308.87</v>
      </c>
      <c r="J35" s="8">
        <f t="shared" ref="J35:J53" si="2">ROUND(G35*I35,2)</f>
        <v>94128.34</v>
      </c>
    </row>
    <row r="36" spans="1:12" ht="90.6" customHeight="1">
      <c r="A36" s="4" t="s">
        <v>91</v>
      </c>
      <c r="B36" s="21" t="s">
        <v>77</v>
      </c>
      <c r="C36" s="5"/>
      <c r="D36" s="5"/>
      <c r="E36" s="7"/>
      <c r="F36" s="7"/>
      <c r="G36" s="7"/>
      <c r="H36" s="5"/>
      <c r="I36" s="4"/>
      <c r="J36" s="8"/>
    </row>
    <row r="37" spans="1:12" ht="19.899999999999999" customHeight="1">
      <c r="A37" s="4"/>
      <c r="B37" s="26" t="s">
        <v>51</v>
      </c>
      <c r="C37" s="77" t="s">
        <v>76</v>
      </c>
      <c r="D37" s="78"/>
      <c r="E37" s="78"/>
      <c r="F37" s="79"/>
      <c r="G37" s="8">
        <f>G29+G34</f>
        <v>1678.9132</v>
      </c>
      <c r="H37" s="5" t="s">
        <v>7</v>
      </c>
      <c r="I37" s="24"/>
      <c r="J37" s="8"/>
    </row>
    <row r="38" spans="1:12" ht="19.149999999999999" customHeight="1">
      <c r="A38" s="4"/>
      <c r="B38" s="17"/>
      <c r="C38" s="77" t="s">
        <v>60</v>
      </c>
      <c r="D38" s="78"/>
      <c r="E38" s="78"/>
      <c r="F38" s="79"/>
      <c r="G38" s="8">
        <f>ROUND(G37*2.5,2)</f>
        <v>4197.28</v>
      </c>
      <c r="H38" s="5" t="s">
        <v>45</v>
      </c>
      <c r="I38" s="24"/>
      <c r="J38" s="8"/>
    </row>
    <row r="39" spans="1:12" ht="19.149999999999999" customHeight="1">
      <c r="A39" s="4"/>
      <c r="B39" s="17"/>
      <c r="C39" s="80" t="s">
        <v>11</v>
      </c>
      <c r="D39" s="81"/>
      <c r="E39" s="81"/>
      <c r="F39" s="82"/>
      <c r="G39" s="8">
        <f>G38/1000</f>
        <v>4.1972800000000001</v>
      </c>
      <c r="H39" s="5" t="s">
        <v>12</v>
      </c>
      <c r="I39" s="27"/>
      <c r="J39" s="8"/>
    </row>
    <row r="40" spans="1:12" ht="19.149999999999999" customHeight="1">
      <c r="A40" s="4" t="s">
        <v>89</v>
      </c>
      <c r="B40" s="26" t="s">
        <v>58</v>
      </c>
      <c r="C40" s="34"/>
      <c r="D40" s="34"/>
      <c r="E40" s="35"/>
      <c r="F40" s="32"/>
      <c r="G40" s="8">
        <f>ROUND(G39*40%,2)</f>
        <v>1.68</v>
      </c>
      <c r="H40" s="5" t="s">
        <v>12</v>
      </c>
      <c r="I40" s="24">
        <v>83314.02</v>
      </c>
      <c r="J40" s="8">
        <f t="shared" si="2"/>
        <v>139967.54999999999</v>
      </c>
    </row>
    <row r="41" spans="1:12" ht="19.899999999999999" customHeight="1">
      <c r="A41" s="4" t="s">
        <v>90</v>
      </c>
      <c r="B41" s="26" t="s">
        <v>59</v>
      </c>
      <c r="C41" s="36"/>
      <c r="D41" s="36"/>
      <c r="E41" s="36"/>
      <c r="F41" s="32"/>
      <c r="G41" s="8">
        <f>ROUND(G39*60%,2)</f>
        <v>2.52</v>
      </c>
      <c r="H41" s="5" t="s">
        <v>12</v>
      </c>
      <c r="I41" s="27">
        <v>82096.539999999994</v>
      </c>
      <c r="J41" s="8">
        <f t="shared" si="2"/>
        <v>206883.28</v>
      </c>
    </row>
    <row r="42" spans="1:12" ht="62.45" customHeight="1">
      <c r="A42" s="4" t="s">
        <v>85</v>
      </c>
      <c r="B42" s="13" t="s">
        <v>42</v>
      </c>
      <c r="C42" s="5"/>
      <c r="D42" s="5"/>
      <c r="E42" s="5"/>
      <c r="F42" s="7"/>
      <c r="G42" s="7"/>
      <c r="H42" s="5"/>
      <c r="I42" s="4"/>
      <c r="J42" s="8"/>
    </row>
    <row r="43" spans="1:12" ht="19.899999999999999" customHeight="1">
      <c r="A43" s="10"/>
      <c r="B43" s="22" t="s">
        <v>62</v>
      </c>
      <c r="C43" s="5">
        <v>4</v>
      </c>
      <c r="D43" s="37">
        <f>D32</f>
        <v>400</v>
      </c>
      <c r="E43" s="7"/>
      <c r="F43" s="7">
        <f>F27</f>
        <v>1.5</v>
      </c>
      <c r="G43" s="7">
        <f>PRODUCT(C43:F43)</f>
        <v>2400</v>
      </c>
      <c r="H43" s="5" t="s">
        <v>10</v>
      </c>
      <c r="I43" s="4"/>
      <c r="J43" s="8"/>
    </row>
    <row r="44" spans="1:12" ht="18.600000000000001" customHeight="1">
      <c r="A44" s="10"/>
      <c r="B44" s="22" t="s">
        <v>69</v>
      </c>
      <c r="C44" s="5">
        <v>4</v>
      </c>
      <c r="D44" s="37">
        <f>D33</f>
        <v>12</v>
      </c>
      <c r="E44" s="7"/>
      <c r="F44" s="7">
        <f>F28</f>
        <v>2</v>
      </c>
      <c r="G44" s="7">
        <f>PRODUCT(C44:F44)</f>
        <v>96</v>
      </c>
      <c r="H44" s="5" t="s">
        <v>10</v>
      </c>
      <c r="I44" s="4"/>
      <c r="J44" s="8"/>
    </row>
    <row r="45" spans="1:12" ht="19.149999999999999" customHeight="1">
      <c r="A45" s="10"/>
      <c r="B45" s="22" t="s">
        <v>72</v>
      </c>
      <c r="C45" s="5">
        <v>2</v>
      </c>
      <c r="D45" s="37">
        <f>D9</f>
        <v>400</v>
      </c>
      <c r="E45" s="7"/>
      <c r="F45" s="7">
        <f>F32</f>
        <v>0.5</v>
      </c>
      <c r="G45" s="7">
        <f>PRODUCT(C45:F45)</f>
        <v>400</v>
      </c>
      <c r="H45" s="5" t="s">
        <v>10</v>
      </c>
      <c r="I45" s="4"/>
      <c r="J45" s="8"/>
    </row>
    <row r="46" spans="1:12" ht="20.45" customHeight="1">
      <c r="A46" s="10"/>
      <c r="B46" s="22" t="s">
        <v>73</v>
      </c>
      <c r="C46" s="5">
        <v>2</v>
      </c>
      <c r="D46" s="37">
        <f>D10</f>
        <v>12</v>
      </c>
      <c r="E46" s="7"/>
      <c r="F46" s="7">
        <f>F33</f>
        <v>0.67</v>
      </c>
      <c r="G46" s="7">
        <f t="shared" ref="G46:G48" si="3">PRODUCT(C46:F46)</f>
        <v>16.080000000000002</v>
      </c>
      <c r="H46" s="5" t="s">
        <v>10</v>
      </c>
      <c r="I46" s="4"/>
      <c r="J46" s="8"/>
    </row>
    <row r="47" spans="1:12" ht="20.45" customHeight="1">
      <c r="A47" s="10"/>
      <c r="B47" s="22" t="s">
        <v>74</v>
      </c>
      <c r="C47" s="5">
        <v>1</v>
      </c>
      <c r="D47" s="37">
        <f>D9</f>
        <v>400</v>
      </c>
      <c r="E47" s="7">
        <v>1.5</v>
      </c>
      <c r="F47" s="7"/>
      <c r="G47" s="7">
        <f t="shared" si="3"/>
        <v>600</v>
      </c>
      <c r="H47" s="5" t="s">
        <v>10</v>
      </c>
      <c r="I47" s="4"/>
      <c r="J47" s="8"/>
    </row>
    <row r="48" spans="1:12" ht="19.149999999999999" customHeight="1">
      <c r="A48" s="10"/>
      <c r="B48" s="22" t="s">
        <v>75</v>
      </c>
      <c r="C48" s="5">
        <v>1</v>
      </c>
      <c r="D48" s="37">
        <f>D10</f>
        <v>12</v>
      </c>
      <c r="E48" s="7">
        <v>2</v>
      </c>
      <c r="F48" s="7"/>
      <c r="G48" s="7">
        <f t="shared" si="3"/>
        <v>24</v>
      </c>
      <c r="H48" s="5" t="s">
        <v>10</v>
      </c>
      <c r="I48" s="4"/>
      <c r="J48" s="8"/>
    </row>
    <row r="49" spans="1:10" ht="19.899999999999999" customHeight="1">
      <c r="A49" s="10"/>
      <c r="B49" s="21"/>
      <c r="C49" s="5"/>
      <c r="D49" s="5"/>
      <c r="E49" s="5"/>
      <c r="F49" s="8" t="s">
        <v>11</v>
      </c>
      <c r="G49" s="8">
        <f>SUM(G43:G48)</f>
        <v>3536.08</v>
      </c>
      <c r="H49" s="5" t="s">
        <v>10</v>
      </c>
      <c r="I49" s="4"/>
      <c r="J49" s="8"/>
    </row>
    <row r="50" spans="1:10" ht="21.6" customHeight="1">
      <c r="A50" s="10"/>
      <c r="B50" s="21"/>
      <c r="C50" s="5"/>
      <c r="D50" s="5"/>
      <c r="E50" s="5"/>
      <c r="F50" s="8" t="s">
        <v>8</v>
      </c>
      <c r="G50" s="8">
        <f>ROUND(G49/10.76,2)</f>
        <v>328.63</v>
      </c>
      <c r="H50" s="4" t="s">
        <v>26</v>
      </c>
      <c r="I50" s="8">
        <v>194.5</v>
      </c>
      <c r="J50" s="8">
        <f>ROUND(G50*I50,2)</f>
        <v>63918.54</v>
      </c>
    </row>
    <row r="51" spans="1:10" ht="22.15" customHeight="1">
      <c r="A51" s="4">
        <v>11</v>
      </c>
      <c r="B51" s="28" t="s">
        <v>29</v>
      </c>
      <c r="C51" s="18"/>
      <c r="D51" s="18"/>
      <c r="E51" s="18"/>
      <c r="F51" s="19"/>
      <c r="G51" s="19"/>
      <c r="H51" s="18"/>
      <c r="I51" s="20"/>
      <c r="J51" s="8"/>
    </row>
    <row r="52" spans="1:10" ht="18.600000000000001" customHeight="1">
      <c r="A52" s="4"/>
      <c r="B52" s="21" t="s">
        <v>38</v>
      </c>
      <c r="C52" s="18"/>
      <c r="D52" s="18"/>
      <c r="E52" s="18"/>
      <c r="F52" s="19"/>
      <c r="G52" s="20">
        <f>PRODUCT(Material!G9-Material!G4)</f>
        <v>20.45</v>
      </c>
      <c r="H52" s="18" t="s">
        <v>9</v>
      </c>
      <c r="I52" s="20">
        <v>848.82</v>
      </c>
      <c r="J52" s="8">
        <f>ROUND(G52*I52,2)</f>
        <v>17358.37</v>
      </c>
    </row>
    <row r="53" spans="1:10" ht="21.6" customHeight="1">
      <c r="A53" s="4"/>
      <c r="B53" s="29" t="s">
        <v>39</v>
      </c>
      <c r="C53" s="18"/>
      <c r="D53" s="18"/>
      <c r="E53" s="18"/>
      <c r="F53" s="19"/>
      <c r="G53" s="20">
        <f>Material!F9</f>
        <v>7.36</v>
      </c>
      <c r="H53" s="18" t="s">
        <v>9</v>
      </c>
      <c r="I53" s="20">
        <v>328.02</v>
      </c>
      <c r="J53" s="8">
        <f t="shared" si="2"/>
        <v>2414.23</v>
      </c>
    </row>
    <row r="54" spans="1:10" ht="21.6" customHeight="1">
      <c r="A54" s="4"/>
      <c r="B54" s="21" t="s">
        <v>65</v>
      </c>
      <c r="C54" s="18"/>
      <c r="D54" s="18"/>
      <c r="E54" s="18"/>
      <c r="F54" s="19"/>
      <c r="G54" s="20">
        <f>PRODUCT(Material!H9)</f>
        <v>40.89</v>
      </c>
      <c r="H54" s="18" t="s">
        <v>9</v>
      </c>
      <c r="I54" s="20">
        <v>447.06</v>
      </c>
      <c r="J54" s="8">
        <f>ROUND(G54*I54,2)</f>
        <v>18280.28</v>
      </c>
    </row>
    <row r="55" spans="1:10" ht="21.6" customHeight="1">
      <c r="A55" s="4"/>
      <c r="B55" s="21" t="s">
        <v>66</v>
      </c>
      <c r="C55" s="18"/>
      <c r="D55" s="18"/>
      <c r="E55" s="18"/>
      <c r="F55" s="19"/>
      <c r="G55" s="20">
        <f>Material!I9</f>
        <v>12.37</v>
      </c>
      <c r="H55" s="18" t="s">
        <v>9</v>
      </c>
      <c r="I55" s="20">
        <v>679.66</v>
      </c>
      <c r="J55" s="8">
        <f>ROUND(G55*I55,2)</f>
        <v>8407.39</v>
      </c>
    </row>
    <row r="56" spans="1:10" ht="22.15" customHeight="1">
      <c r="A56" s="4"/>
      <c r="B56" s="21" t="s">
        <v>40</v>
      </c>
      <c r="C56" s="18"/>
      <c r="D56" s="18"/>
      <c r="E56" s="18"/>
      <c r="F56" s="19"/>
      <c r="G56" s="20">
        <f>Material!K9</f>
        <v>65.89</v>
      </c>
      <c r="H56" s="18" t="s">
        <v>9</v>
      </c>
      <c r="I56" s="20">
        <v>117.54</v>
      </c>
      <c r="J56" s="8">
        <f>ROUND(G56*I56,2)</f>
        <v>7744.71</v>
      </c>
    </row>
    <row r="57" spans="1:10" ht="22.15" customHeight="1">
      <c r="A57" s="4"/>
      <c r="B57" s="10"/>
      <c r="C57" s="24"/>
      <c r="D57" s="24"/>
      <c r="E57" s="24"/>
      <c r="F57" s="30"/>
      <c r="G57" s="75" t="s">
        <v>11</v>
      </c>
      <c r="H57" s="75"/>
      <c r="I57" s="75"/>
      <c r="J57" s="20">
        <f>SUM(J3:J56)</f>
        <v>802747.53</v>
      </c>
    </row>
    <row r="58" spans="1:10" ht="21" customHeight="1">
      <c r="A58" s="10"/>
      <c r="B58" s="10"/>
      <c r="C58" s="24"/>
      <c r="D58" s="24"/>
      <c r="E58" s="24"/>
      <c r="F58" s="24"/>
      <c r="G58" s="84" t="s">
        <v>92</v>
      </c>
      <c r="H58" s="84"/>
      <c r="I58" s="84"/>
      <c r="J58" s="20">
        <f>ROUND(J57*18%,2)</f>
        <v>144494.56</v>
      </c>
    </row>
    <row r="59" spans="1:10" ht="21" customHeight="1">
      <c r="A59" s="10"/>
      <c r="B59" s="10"/>
      <c r="C59" s="24"/>
      <c r="D59" s="24"/>
      <c r="E59" s="24"/>
      <c r="F59" s="24"/>
      <c r="G59" s="84" t="s">
        <v>11</v>
      </c>
      <c r="H59" s="84"/>
      <c r="I59" s="84"/>
      <c r="J59" s="20">
        <f>SUM(J57:J58)</f>
        <v>947242.09000000008</v>
      </c>
    </row>
    <row r="60" spans="1:10" ht="21.6" customHeight="1">
      <c r="A60" s="42"/>
      <c r="B60" s="42"/>
      <c r="C60" s="35"/>
      <c r="D60" s="35"/>
      <c r="E60" s="35"/>
      <c r="F60" s="35"/>
      <c r="G60" s="83" t="s">
        <v>78</v>
      </c>
      <c r="H60" s="83"/>
      <c r="I60" s="83"/>
      <c r="J60" s="38">
        <f>ROUND(J59*1%,2)</f>
        <v>9472.42</v>
      </c>
    </row>
    <row r="61" spans="1:10" ht="21.6" customHeight="1">
      <c r="A61" s="42"/>
      <c r="B61" s="42"/>
      <c r="C61" s="35"/>
      <c r="D61" s="35"/>
      <c r="E61" s="35"/>
      <c r="F61" s="35"/>
      <c r="G61" s="83" t="s">
        <v>35</v>
      </c>
      <c r="H61" s="83"/>
      <c r="I61" s="83"/>
      <c r="J61" s="41">
        <f>SUM(J59:J60)</f>
        <v>956714.51000000013</v>
      </c>
    </row>
    <row r="62" spans="1:10" ht="24.6" customHeight="1">
      <c r="A62" s="42"/>
      <c r="B62" s="42"/>
      <c r="C62" s="35"/>
      <c r="D62" s="35"/>
      <c r="E62" s="35"/>
      <c r="F62" s="35"/>
      <c r="G62" s="85" t="s">
        <v>25</v>
      </c>
      <c r="H62" s="85"/>
      <c r="I62" s="85"/>
      <c r="J62" s="45">
        <v>956720</v>
      </c>
    </row>
    <row r="63" spans="1:10" ht="19.149999999999999" customHeight="1">
      <c r="A63" s="44"/>
      <c r="B63" s="44"/>
      <c r="C63" s="44"/>
      <c r="D63" s="44"/>
      <c r="E63" s="44"/>
      <c r="F63" s="44"/>
      <c r="G63" s="44"/>
      <c r="H63" s="44"/>
      <c r="I63" s="44"/>
      <c r="J63" s="44"/>
    </row>
    <row r="64" spans="1:10" ht="19.899999999999999" customHeight="1">
      <c r="A64" s="44"/>
      <c r="B64" s="44"/>
      <c r="C64" s="44"/>
      <c r="D64" s="44"/>
      <c r="E64" s="44"/>
      <c r="F64" s="44"/>
      <c r="G64" s="44"/>
      <c r="H64" s="44"/>
      <c r="I64" s="44"/>
      <c r="J64" s="44"/>
    </row>
    <row r="65" spans="1:10" ht="21.6" customHeight="1">
      <c r="A65" s="44"/>
      <c r="B65" s="44"/>
      <c r="C65" s="44"/>
      <c r="D65" s="44"/>
      <c r="E65" s="44"/>
      <c r="F65" s="44"/>
      <c r="G65" s="44"/>
      <c r="H65" s="44"/>
      <c r="I65" s="44"/>
      <c r="J65" s="44"/>
    </row>
    <row r="66" spans="1:10">
      <c r="A66" s="44"/>
      <c r="B66" s="44"/>
      <c r="C66" s="44"/>
      <c r="D66" s="44"/>
      <c r="E66" s="44"/>
      <c r="F66" s="44"/>
      <c r="G66" s="44"/>
      <c r="H66" s="44"/>
      <c r="I66" s="44"/>
      <c r="J66" s="44"/>
    </row>
    <row r="67" spans="1:10">
      <c r="A67" s="76"/>
      <c r="B67" s="76"/>
      <c r="C67" s="76"/>
      <c r="D67" s="76"/>
      <c r="E67" s="76"/>
      <c r="F67" s="76"/>
      <c r="G67" s="76"/>
      <c r="H67" s="76"/>
      <c r="I67" s="76"/>
      <c r="J67" s="76"/>
    </row>
    <row r="68" spans="1:10">
      <c r="A68" s="70"/>
      <c r="B68" s="70"/>
      <c r="C68" s="70"/>
      <c r="D68" s="70"/>
      <c r="E68" s="70"/>
      <c r="F68" s="70"/>
      <c r="G68" s="70"/>
      <c r="H68" s="70"/>
      <c r="I68" s="70"/>
      <c r="J68" s="70"/>
    </row>
  </sheetData>
  <mergeCells count="13">
    <mergeCell ref="A68:J68"/>
    <mergeCell ref="C11:F11"/>
    <mergeCell ref="A1:J1"/>
    <mergeCell ref="G57:I57"/>
    <mergeCell ref="A67:J67"/>
    <mergeCell ref="C37:F37"/>
    <mergeCell ref="C38:F38"/>
    <mergeCell ref="C39:F39"/>
    <mergeCell ref="G60:I60"/>
    <mergeCell ref="G58:I58"/>
    <mergeCell ref="G61:I61"/>
    <mergeCell ref="G59:I59"/>
    <mergeCell ref="G62:I62"/>
  </mergeCells>
  <pageMargins left="0.51181102362204722" right="0.51181102362204722" top="0.51181102362204722" bottom="0.51181102362204722" header="0.31496062992125984" footer="0.31496062992125984"/>
  <pageSetup scale="67" fitToHeight="2" orientation="portrait" r:id="rId1"/>
  <rowBreaks count="1" manualBreakCount="1">
    <brk id="30" max="9" man="1"/>
  </rowBreaks>
  <ignoredErrors>
    <ignoredError sqref="J60" formula="1"/>
  </ignoredErrors>
</worksheet>
</file>

<file path=xl/worksheets/sheet2.xml><?xml version="1.0" encoding="utf-8"?>
<worksheet xmlns="http://schemas.openxmlformats.org/spreadsheetml/2006/main" xmlns:r="http://schemas.openxmlformats.org/officeDocument/2006/relationships">
  <dimension ref="A1:K11"/>
  <sheetViews>
    <sheetView view="pageBreakPreview" zoomScaleSheetLayoutView="100" workbookViewId="0">
      <selection sqref="A1:K11"/>
    </sheetView>
  </sheetViews>
  <sheetFormatPr defaultRowHeight="15"/>
  <cols>
    <col min="1" max="1" width="8.5703125" customWidth="1"/>
    <col min="2" max="2" width="32.5703125" customWidth="1"/>
    <col min="3" max="3" width="11.42578125" bestFit="1" customWidth="1"/>
    <col min="4" max="4" width="7.5703125" customWidth="1"/>
    <col min="5" max="5" width="10.140625" bestFit="1" customWidth="1"/>
    <col min="6" max="6" width="9.7109375" customWidth="1"/>
    <col min="7" max="7" width="10.85546875" customWidth="1"/>
    <col min="8" max="8" width="11.28515625" customWidth="1"/>
    <col min="9" max="9" width="10.7109375" customWidth="1"/>
    <col min="10" max="10" width="9.5703125" customWidth="1"/>
    <col min="11" max="11" width="9.85546875" customWidth="1"/>
  </cols>
  <sheetData>
    <row r="1" spans="1:11" ht="40.15" customHeight="1">
      <c r="A1" s="86" t="s">
        <v>14</v>
      </c>
      <c r="B1" s="86"/>
      <c r="C1" s="86"/>
      <c r="D1" s="86"/>
      <c r="E1" s="86"/>
      <c r="F1" s="86"/>
      <c r="G1" s="86"/>
      <c r="H1" s="86"/>
      <c r="I1" s="86"/>
      <c r="J1" s="86"/>
      <c r="K1" s="86"/>
    </row>
    <row r="2" spans="1:11" ht="34.9" customHeight="1">
      <c r="A2" s="4" t="s">
        <v>15</v>
      </c>
      <c r="B2" s="4" t="s">
        <v>41</v>
      </c>
      <c r="C2" s="4" t="s">
        <v>16</v>
      </c>
      <c r="D2" s="4" t="s">
        <v>17</v>
      </c>
      <c r="E2" s="4" t="s">
        <v>18</v>
      </c>
      <c r="F2" s="4" t="s">
        <v>30</v>
      </c>
      <c r="G2" s="4" t="s">
        <v>19</v>
      </c>
      <c r="H2" s="4" t="s">
        <v>67</v>
      </c>
      <c r="I2" s="4" t="s">
        <v>68</v>
      </c>
      <c r="J2" s="4" t="s">
        <v>32</v>
      </c>
      <c r="K2" s="4" t="s">
        <v>27</v>
      </c>
    </row>
    <row r="3" spans="1:11" ht="28.9" customHeight="1">
      <c r="A3" s="5">
        <v>1</v>
      </c>
      <c r="B3" s="5" t="s">
        <v>28</v>
      </c>
      <c r="C3" s="7">
        <f>Estimate!G13</f>
        <v>65.89</v>
      </c>
      <c r="D3" s="7" t="s">
        <v>9</v>
      </c>
      <c r="E3" s="7"/>
      <c r="F3" s="7"/>
      <c r="G3" s="7"/>
      <c r="H3" s="7"/>
      <c r="I3" s="7"/>
      <c r="J3" s="7"/>
      <c r="K3" s="7">
        <f>PRODUCT(C3)</f>
        <v>65.89</v>
      </c>
    </row>
    <row r="4" spans="1:11" ht="25.9" customHeight="1">
      <c r="A4" s="5">
        <v>2</v>
      </c>
      <c r="B4" s="5" t="s">
        <v>19</v>
      </c>
      <c r="C4" s="7">
        <f>PRODUCT(Estimate!G18)</f>
        <v>7.36</v>
      </c>
      <c r="D4" s="7" t="s">
        <v>26</v>
      </c>
      <c r="E4" s="7"/>
      <c r="F4" s="7">
        <f>C4</f>
        <v>7.36</v>
      </c>
      <c r="G4" s="7"/>
      <c r="H4" s="7"/>
      <c r="I4" s="7"/>
      <c r="J4" s="7"/>
      <c r="K4" s="7"/>
    </row>
    <row r="5" spans="1:11" ht="25.9" customHeight="1">
      <c r="A5" s="5">
        <v>3</v>
      </c>
      <c r="B5" s="5" t="s">
        <v>88</v>
      </c>
      <c r="C5" s="7">
        <f>Estimate!G23</f>
        <v>12.37</v>
      </c>
      <c r="D5" s="7"/>
      <c r="E5" s="7"/>
      <c r="F5" s="7"/>
      <c r="G5" s="7"/>
      <c r="H5" s="7"/>
      <c r="I5" s="7">
        <f>C5</f>
        <v>12.37</v>
      </c>
      <c r="J5" s="7"/>
      <c r="K5" s="7"/>
    </row>
    <row r="6" spans="1:11" ht="28.15" customHeight="1">
      <c r="A6" s="5">
        <v>5</v>
      </c>
      <c r="B6" s="5" t="s">
        <v>49</v>
      </c>
      <c r="C6" s="7">
        <f>Estimate!G30</f>
        <v>32.630000000000003</v>
      </c>
      <c r="D6" s="7" t="s">
        <v>9</v>
      </c>
      <c r="E6" s="7">
        <f>ROUND(C6*0.286,2)</f>
        <v>9.33</v>
      </c>
      <c r="F6" s="7"/>
      <c r="G6" s="7">
        <f>ROUND(C6*0.43,2)</f>
        <v>14.03</v>
      </c>
      <c r="H6" s="7">
        <f>ROUND(C6*0.86,2)</f>
        <v>28.06</v>
      </c>
      <c r="I6" s="7"/>
      <c r="J6" s="7"/>
      <c r="K6" s="7"/>
    </row>
    <row r="7" spans="1:11" ht="27" customHeight="1">
      <c r="A7" s="5">
        <v>6</v>
      </c>
      <c r="B7" s="5" t="s">
        <v>50</v>
      </c>
      <c r="C7" s="7">
        <f>Estimate!G35</f>
        <v>14.92</v>
      </c>
      <c r="D7" s="7" t="s">
        <v>9</v>
      </c>
      <c r="E7" s="7">
        <f>ROUND(C7*0.286,2)</f>
        <v>4.2699999999999996</v>
      </c>
      <c r="F7" s="7"/>
      <c r="G7" s="7">
        <f>ROUND(C7*0.43,2)</f>
        <v>6.42</v>
      </c>
      <c r="H7" s="7">
        <f>ROUND(C7*0.86,2)</f>
        <v>12.83</v>
      </c>
      <c r="I7" s="7"/>
      <c r="J7" s="7"/>
      <c r="K7" s="7"/>
    </row>
    <row r="8" spans="1:11" ht="26.45" customHeight="1">
      <c r="A8" s="5">
        <v>7</v>
      </c>
      <c r="B8" s="5" t="s">
        <v>31</v>
      </c>
      <c r="C8" s="7">
        <f>Estimate!G39</f>
        <v>4.1972800000000001</v>
      </c>
      <c r="D8" s="7" t="s">
        <v>12</v>
      </c>
      <c r="E8" s="7"/>
      <c r="F8" s="7"/>
      <c r="G8" s="7"/>
      <c r="H8" s="7"/>
      <c r="I8" s="7"/>
      <c r="J8" s="7">
        <f>C8</f>
        <v>4.1972800000000001</v>
      </c>
      <c r="K8" s="7"/>
    </row>
    <row r="9" spans="1:11" ht="30.6" customHeight="1">
      <c r="A9" s="5"/>
      <c r="B9" s="22" t="s">
        <v>21</v>
      </c>
      <c r="C9" s="7"/>
      <c r="D9" s="7" t="s">
        <v>9</v>
      </c>
      <c r="E9" s="7">
        <f>SUM(E3:E8)</f>
        <v>13.6</v>
      </c>
      <c r="F9" s="8">
        <f>SUM(F3:F8)</f>
        <v>7.36</v>
      </c>
      <c r="G9" s="8">
        <f>SUM(G3:G8)</f>
        <v>20.45</v>
      </c>
      <c r="H9" s="8">
        <f>SUM(H3:H8)</f>
        <v>40.89</v>
      </c>
      <c r="I9" s="8">
        <f>I5</f>
        <v>12.37</v>
      </c>
      <c r="J9" s="8">
        <f>J8</f>
        <v>4.1972800000000001</v>
      </c>
      <c r="K9" s="8">
        <f>SUM(K3:K8)</f>
        <v>65.89</v>
      </c>
    </row>
    <row r="10" spans="1:11" ht="29.45" customHeight="1">
      <c r="A10" s="5"/>
      <c r="B10" s="39"/>
      <c r="C10" s="7"/>
      <c r="D10" s="7" t="s">
        <v>44</v>
      </c>
      <c r="E10" s="40">
        <f>E9/0.034</f>
        <v>399.99999999999994</v>
      </c>
      <c r="F10" s="7" t="s">
        <v>9</v>
      </c>
      <c r="G10" s="7" t="s">
        <v>9</v>
      </c>
      <c r="H10" s="7" t="s">
        <v>9</v>
      </c>
      <c r="I10" s="7" t="s">
        <v>9</v>
      </c>
      <c r="J10" s="7" t="s">
        <v>12</v>
      </c>
      <c r="K10" s="7" t="s">
        <v>9</v>
      </c>
    </row>
    <row r="11" spans="1:11" ht="29.45" customHeight="1">
      <c r="A11" s="39"/>
      <c r="B11" s="39"/>
      <c r="C11" s="5"/>
      <c r="D11" s="5" t="s">
        <v>12</v>
      </c>
      <c r="E11" s="8">
        <f>E10/20</f>
        <v>19.999999999999996</v>
      </c>
      <c r="F11" s="7"/>
      <c r="G11" s="7"/>
      <c r="H11" s="7"/>
      <c r="I11" s="7"/>
      <c r="J11" s="7"/>
      <c r="K11" s="7"/>
    </row>
  </sheetData>
  <mergeCells count="1">
    <mergeCell ref="A1:K1"/>
  </mergeCells>
  <pageMargins left="0.70866141732283472" right="0.70866141732283472" top="0.74803149606299213" bottom="0.74803149606299213" header="0.31496062992125984" footer="0.31496062992125984"/>
  <pageSetup scale="67" orientation="portrait" r:id="rId1"/>
  <ignoredErrors>
    <ignoredError sqref="J9" formula="1"/>
  </ignoredErrors>
</worksheet>
</file>

<file path=xl/worksheets/sheet3.xml><?xml version="1.0" encoding="utf-8"?>
<worksheet xmlns="http://schemas.openxmlformats.org/spreadsheetml/2006/main" xmlns:r="http://schemas.openxmlformats.org/officeDocument/2006/relationships">
  <dimension ref="A1:P355"/>
  <sheetViews>
    <sheetView tabSelected="1" workbookViewId="0">
      <selection sqref="A1:J1"/>
    </sheetView>
  </sheetViews>
  <sheetFormatPr defaultRowHeight="15"/>
  <cols>
    <col min="1" max="1" width="9" style="43" bestFit="1" customWidth="1"/>
    <col min="2" max="2" width="44.28515625" customWidth="1"/>
    <col min="3" max="3" width="10.42578125" customWidth="1"/>
    <col min="4" max="4" width="11.28515625" customWidth="1"/>
    <col min="5" max="5" width="12.28515625" customWidth="1"/>
    <col min="6" max="6" width="17.5703125" customWidth="1"/>
    <col min="7" max="7" width="0.140625" hidden="1" customWidth="1"/>
    <col min="8" max="9" width="8.85546875" hidden="1" customWidth="1"/>
    <col min="10" max="10" width="3.7109375" hidden="1" customWidth="1"/>
  </cols>
  <sheetData>
    <row r="1" spans="1:14" ht="60" customHeight="1">
      <c r="A1" s="98" t="s">
        <v>80</v>
      </c>
      <c r="B1" s="98"/>
      <c r="C1" s="98"/>
      <c r="D1" s="98"/>
      <c r="E1" s="98"/>
      <c r="F1" s="98"/>
      <c r="G1" s="98"/>
      <c r="H1" s="98"/>
      <c r="I1" s="98"/>
      <c r="J1" s="98"/>
    </row>
    <row r="2" spans="1:14" ht="34.15" customHeight="1">
      <c r="A2" s="56"/>
      <c r="B2" s="92" t="s">
        <v>93</v>
      </c>
      <c r="C2" s="93"/>
      <c r="D2" s="93"/>
      <c r="E2" s="93"/>
      <c r="F2" s="94"/>
    </row>
    <row r="3" spans="1:14" ht="39.6" customHeight="1">
      <c r="A3" s="46" t="s">
        <v>0</v>
      </c>
      <c r="B3" s="59" t="s">
        <v>1</v>
      </c>
      <c r="C3" s="48" t="s">
        <v>5</v>
      </c>
      <c r="D3" s="47" t="s">
        <v>6</v>
      </c>
      <c r="E3" s="49" t="s">
        <v>23</v>
      </c>
      <c r="F3" s="50" t="s">
        <v>24</v>
      </c>
    </row>
    <row r="4" spans="1:14" ht="31.5">
      <c r="A4" s="4">
        <v>1</v>
      </c>
      <c r="B4" s="60" t="s">
        <v>37</v>
      </c>
      <c r="C4" s="58">
        <f>Estimate!G3</f>
        <v>3</v>
      </c>
      <c r="D4" s="57" t="s">
        <v>94</v>
      </c>
      <c r="E4" s="58">
        <f>Estimate!I3</f>
        <v>326.85000000000002</v>
      </c>
      <c r="F4" s="58">
        <f>ROUND(C4*E4,2)</f>
        <v>980.55</v>
      </c>
    </row>
    <row r="5" spans="1:14" ht="47.25">
      <c r="A5" s="15" t="s">
        <v>87</v>
      </c>
      <c r="B5" s="61" t="s">
        <v>54</v>
      </c>
      <c r="C5" s="58">
        <f>Estimate!G7</f>
        <v>8.5</v>
      </c>
      <c r="D5" s="4" t="s">
        <v>9</v>
      </c>
      <c r="E5" s="58">
        <f>Estimate!I7</f>
        <v>955.89</v>
      </c>
      <c r="F5" s="58">
        <f>ROUND(C5*E5,2)</f>
        <v>8125.07</v>
      </c>
    </row>
    <row r="6" spans="1:14" ht="157.5">
      <c r="A6" s="4" t="s">
        <v>81</v>
      </c>
      <c r="B6" s="61" t="s">
        <v>63</v>
      </c>
      <c r="C6" s="58">
        <f>Estimate!G13</f>
        <v>65.89</v>
      </c>
      <c r="D6" s="4" t="s">
        <v>9</v>
      </c>
      <c r="E6" s="58">
        <f>Estimate!I13</f>
        <v>151.82</v>
      </c>
      <c r="F6" s="58">
        <f t="shared" ref="F6:F19" si="0">ROUND(C6*E6,2)</f>
        <v>10003.42</v>
      </c>
      <c r="N6" s="12"/>
    </row>
    <row r="7" spans="1:14" ht="127.15" customHeight="1">
      <c r="A7" s="4" t="s">
        <v>82</v>
      </c>
      <c r="B7" s="61" t="s">
        <v>20</v>
      </c>
      <c r="C7" s="58">
        <f>Estimate!G18</f>
        <v>7.36</v>
      </c>
      <c r="D7" s="4" t="s">
        <v>9</v>
      </c>
      <c r="E7" s="58">
        <f>Estimate!I18</f>
        <v>589.51</v>
      </c>
      <c r="F7" s="58">
        <f t="shared" si="0"/>
        <v>4338.79</v>
      </c>
    </row>
    <row r="8" spans="1:14" ht="110.25">
      <c r="A8" s="4" t="s">
        <v>83</v>
      </c>
      <c r="B8" s="61" t="s">
        <v>61</v>
      </c>
      <c r="C8" s="58">
        <f>Estimate!G23</f>
        <v>12.37</v>
      </c>
      <c r="D8" s="4" t="s">
        <v>9</v>
      </c>
      <c r="E8" s="58">
        <f>Estimate!I23</f>
        <v>1756.4</v>
      </c>
      <c r="F8" s="58">
        <f t="shared" si="0"/>
        <v>21726.67</v>
      </c>
    </row>
    <row r="9" spans="1:14" ht="153.6" customHeight="1">
      <c r="A9" s="4" t="s">
        <v>84</v>
      </c>
      <c r="B9" s="31" t="s">
        <v>46</v>
      </c>
      <c r="C9" s="58">
        <f>Estimate!G30</f>
        <v>32.630000000000003</v>
      </c>
      <c r="D9" s="4" t="s">
        <v>9</v>
      </c>
      <c r="E9" s="58">
        <f>Estimate!I30</f>
        <v>6082.45</v>
      </c>
      <c r="F9" s="58">
        <f>ROUND(C9*E9,2)</f>
        <v>198470.34</v>
      </c>
    </row>
    <row r="10" spans="1:14" ht="127.15" customHeight="1">
      <c r="A10" s="4" t="s">
        <v>95</v>
      </c>
      <c r="B10" s="62" t="s">
        <v>48</v>
      </c>
      <c r="C10" s="58">
        <f>Estimate!G35</f>
        <v>14.92</v>
      </c>
      <c r="D10" s="4" t="s">
        <v>9</v>
      </c>
      <c r="E10" s="58">
        <f>Estimate!I35</f>
        <v>6308.87</v>
      </c>
      <c r="F10" s="58">
        <f t="shared" si="0"/>
        <v>94128.34</v>
      </c>
    </row>
    <row r="11" spans="1:14" ht="94.5">
      <c r="A11" s="4" t="s">
        <v>96</v>
      </c>
      <c r="B11" s="63" t="s">
        <v>77</v>
      </c>
      <c r="C11" s="58"/>
      <c r="D11" s="4" t="s">
        <v>9</v>
      </c>
      <c r="E11" s="58"/>
      <c r="F11" s="58">
        <f t="shared" si="0"/>
        <v>0</v>
      </c>
    </row>
    <row r="12" spans="1:14" ht="27" customHeight="1">
      <c r="A12" s="4" t="s">
        <v>89</v>
      </c>
      <c r="B12" s="64" t="s">
        <v>58</v>
      </c>
      <c r="C12" s="58">
        <f>Estimate!G40</f>
        <v>1.68</v>
      </c>
      <c r="D12" s="4" t="s">
        <v>12</v>
      </c>
      <c r="E12" s="58">
        <f>Estimate!I40</f>
        <v>83314.02</v>
      </c>
      <c r="F12" s="58">
        <f t="shared" si="0"/>
        <v>139967.54999999999</v>
      </c>
    </row>
    <row r="13" spans="1:14" ht="28.9" customHeight="1">
      <c r="A13" s="4" t="s">
        <v>90</v>
      </c>
      <c r="B13" s="64" t="s">
        <v>59</v>
      </c>
      <c r="C13" s="58">
        <f>Estimate!G41</f>
        <v>2.52</v>
      </c>
      <c r="D13" s="4" t="s">
        <v>12</v>
      </c>
      <c r="E13" s="58">
        <f>Estimate!I41</f>
        <v>82096.539999999994</v>
      </c>
      <c r="F13" s="58">
        <f t="shared" si="0"/>
        <v>206883.28</v>
      </c>
    </row>
    <row r="14" spans="1:14" ht="60" customHeight="1">
      <c r="A14" s="4" t="s">
        <v>97</v>
      </c>
      <c r="B14" s="61" t="s">
        <v>42</v>
      </c>
      <c r="C14" s="58">
        <f>Estimate!G50</f>
        <v>328.63</v>
      </c>
      <c r="D14" s="4" t="s">
        <v>26</v>
      </c>
      <c r="E14" s="58">
        <f>Estimate!I50</f>
        <v>194.5</v>
      </c>
      <c r="F14" s="58">
        <f t="shared" si="0"/>
        <v>63918.54</v>
      </c>
    </row>
    <row r="15" spans="1:14" ht="31.15" customHeight="1">
      <c r="A15" s="4">
        <v>10</v>
      </c>
      <c r="B15" s="65" t="s">
        <v>29</v>
      </c>
      <c r="C15" s="58"/>
      <c r="D15" s="55"/>
      <c r="E15" s="58"/>
      <c r="F15" s="58"/>
    </row>
    <row r="16" spans="1:14" ht="21.6" customHeight="1">
      <c r="A16" s="4"/>
      <c r="B16" s="67" t="s">
        <v>38</v>
      </c>
      <c r="C16" s="58">
        <f>Estimate!G52</f>
        <v>20.45</v>
      </c>
      <c r="D16" s="4" t="s">
        <v>9</v>
      </c>
      <c r="E16" s="58">
        <f>Estimate!I52</f>
        <v>848.82</v>
      </c>
      <c r="F16" s="58">
        <f t="shared" si="0"/>
        <v>17358.37</v>
      </c>
    </row>
    <row r="17" spans="1:16" ht="21" customHeight="1">
      <c r="A17" s="4"/>
      <c r="B17" s="68" t="s">
        <v>39</v>
      </c>
      <c r="C17" s="58">
        <f>Estimate!G53</f>
        <v>7.36</v>
      </c>
      <c r="D17" s="4" t="s">
        <v>9</v>
      </c>
      <c r="E17" s="58">
        <f>Estimate!I53</f>
        <v>328.02</v>
      </c>
      <c r="F17" s="58">
        <f t="shared" si="0"/>
        <v>2414.23</v>
      </c>
    </row>
    <row r="18" spans="1:16" ht="20.45" customHeight="1">
      <c r="A18" s="4"/>
      <c r="B18" s="67" t="s">
        <v>65</v>
      </c>
      <c r="C18" s="58">
        <f>Estimate!G54</f>
        <v>40.89</v>
      </c>
      <c r="D18" s="4" t="s">
        <v>9</v>
      </c>
      <c r="E18" s="58">
        <f>Estimate!I54</f>
        <v>447.06</v>
      </c>
      <c r="F18" s="58">
        <f t="shared" si="0"/>
        <v>18280.28</v>
      </c>
    </row>
    <row r="19" spans="1:16" ht="19.149999999999999" customHeight="1">
      <c r="A19" s="4"/>
      <c r="B19" s="67" t="s">
        <v>66</v>
      </c>
      <c r="C19" s="58">
        <f>Estimate!G55</f>
        <v>12.37</v>
      </c>
      <c r="D19" s="4" t="s">
        <v>9</v>
      </c>
      <c r="E19" s="58">
        <f>Estimate!I55</f>
        <v>679.66</v>
      </c>
      <c r="F19" s="58">
        <f t="shared" si="0"/>
        <v>8407.39</v>
      </c>
    </row>
    <row r="20" spans="1:16" ht="21.6" customHeight="1">
      <c r="A20" s="4"/>
      <c r="B20" s="67" t="s">
        <v>40</v>
      </c>
      <c r="C20" s="58">
        <f>Estimate!G56</f>
        <v>65.89</v>
      </c>
      <c r="D20" s="4" t="s">
        <v>9</v>
      </c>
      <c r="E20" s="58">
        <f>Estimate!I56</f>
        <v>117.54</v>
      </c>
      <c r="F20" s="58">
        <f>ROUND(C20*E20,2)</f>
        <v>7744.71</v>
      </c>
    </row>
    <row r="21" spans="1:16" ht="21" customHeight="1">
      <c r="A21" s="51"/>
      <c r="B21" s="66"/>
      <c r="C21" s="52"/>
      <c r="D21" s="52"/>
      <c r="E21" s="58" t="s">
        <v>11</v>
      </c>
      <c r="F21" s="33">
        <f>SUM(F4:F20)</f>
        <v>802747.53</v>
      </c>
    </row>
    <row r="22" spans="1:16" ht="19.899999999999999" customHeight="1">
      <c r="A22" s="51"/>
      <c r="B22" s="66"/>
      <c r="C22" s="95" t="s">
        <v>92</v>
      </c>
      <c r="D22" s="96"/>
      <c r="E22" s="97"/>
      <c r="F22" s="58">
        <f>ROUND(F21*18%,2)</f>
        <v>144494.56</v>
      </c>
      <c r="P22" s="69"/>
    </row>
    <row r="23" spans="1:16" ht="21.6" customHeight="1">
      <c r="A23" s="51"/>
      <c r="B23" s="66"/>
      <c r="C23" s="95" t="s">
        <v>11</v>
      </c>
      <c r="D23" s="96"/>
      <c r="E23" s="97"/>
      <c r="F23" s="58">
        <f>F21+F22</f>
        <v>947242.09000000008</v>
      </c>
    </row>
    <row r="24" spans="1:16" ht="22.15" customHeight="1">
      <c r="A24" s="51"/>
      <c r="B24" s="54"/>
      <c r="C24" s="90" t="s">
        <v>13</v>
      </c>
      <c r="D24" s="90"/>
      <c r="E24" s="90"/>
      <c r="F24" s="58">
        <f>ROUND(F23*1%,2)</f>
        <v>9472.42</v>
      </c>
    </row>
    <row r="25" spans="1:16" ht="23.45" customHeight="1">
      <c r="A25" s="51"/>
      <c r="B25" s="54"/>
      <c r="C25" s="90" t="s">
        <v>11</v>
      </c>
      <c r="D25" s="90"/>
      <c r="E25" s="90"/>
      <c r="F25" s="58">
        <f>F23+F24</f>
        <v>956714.51000000013</v>
      </c>
    </row>
    <row r="26" spans="1:16" ht="21.6" customHeight="1">
      <c r="A26" s="51"/>
      <c r="B26" s="53"/>
      <c r="C26" s="91" t="s">
        <v>98</v>
      </c>
      <c r="D26" s="91"/>
      <c r="E26" s="91"/>
      <c r="F26" s="23">
        <v>956715</v>
      </c>
    </row>
    <row r="27" spans="1:16">
      <c r="A27" s="87"/>
      <c r="B27" s="88"/>
    </row>
    <row r="28" spans="1:16">
      <c r="A28" s="89"/>
      <c r="B28" s="76"/>
    </row>
    <row r="29" spans="1:16">
      <c r="A29" s="89"/>
      <c r="B29" s="76"/>
    </row>
    <row r="30" spans="1:16">
      <c r="A30" s="89"/>
      <c r="B30" s="76"/>
    </row>
    <row r="31" spans="1:16">
      <c r="A31" s="89"/>
      <c r="B31" s="76"/>
    </row>
    <row r="32" spans="1:16">
      <c r="A32" s="89"/>
      <c r="B32" s="76"/>
    </row>
    <row r="33" spans="1:2">
      <c r="A33" s="89"/>
      <c r="B33" s="76"/>
    </row>
    <row r="34" spans="1:2">
      <c r="A34" s="89"/>
      <c r="B34" s="76"/>
    </row>
    <row r="35" spans="1:2">
      <c r="A35" s="89"/>
      <c r="B35" s="76"/>
    </row>
    <row r="36" spans="1:2">
      <c r="A36" s="89"/>
      <c r="B36" s="76"/>
    </row>
    <row r="37" spans="1:2">
      <c r="A37" s="89"/>
      <c r="B37" s="76"/>
    </row>
    <row r="38" spans="1:2">
      <c r="A38" s="89"/>
      <c r="B38" s="76"/>
    </row>
    <row r="39" spans="1:2">
      <c r="A39" s="89"/>
      <c r="B39" s="76"/>
    </row>
    <row r="40" spans="1:2">
      <c r="A40" s="89"/>
      <c r="B40" s="76"/>
    </row>
    <row r="41" spans="1:2">
      <c r="A41" s="89"/>
      <c r="B41" s="76"/>
    </row>
    <row r="42" spans="1:2">
      <c r="A42" s="89"/>
      <c r="B42" s="76"/>
    </row>
    <row r="43" spans="1:2">
      <c r="A43" s="89"/>
      <c r="B43" s="76"/>
    </row>
    <row r="44" spans="1:2">
      <c r="A44" s="89"/>
      <c r="B44" s="76"/>
    </row>
    <row r="45" spans="1:2">
      <c r="A45" s="89"/>
      <c r="B45" s="76"/>
    </row>
    <row r="46" spans="1:2">
      <c r="A46" s="89"/>
      <c r="B46" s="76"/>
    </row>
    <row r="47" spans="1:2">
      <c r="A47" s="89"/>
      <c r="B47" s="76"/>
    </row>
    <row r="48" spans="1:2">
      <c r="A48" s="89"/>
      <c r="B48" s="76"/>
    </row>
    <row r="49" spans="1:2">
      <c r="A49" s="89"/>
      <c r="B49" s="76"/>
    </row>
    <row r="50" spans="1:2">
      <c r="A50" s="89"/>
      <c r="B50" s="76"/>
    </row>
    <row r="51" spans="1:2">
      <c r="A51" s="89"/>
      <c r="B51" s="76"/>
    </row>
    <row r="52" spans="1:2">
      <c r="A52" s="89"/>
      <c r="B52" s="76"/>
    </row>
    <row r="53" spans="1:2">
      <c r="A53" s="89"/>
      <c r="B53" s="76"/>
    </row>
    <row r="54" spans="1:2">
      <c r="A54" s="89"/>
      <c r="B54" s="76"/>
    </row>
    <row r="55" spans="1:2">
      <c r="A55" s="89"/>
      <c r="B55" s="76"/>
    </row>
    <row r="56" spans="1:2">
      <c r="A56" s="89"/>
      <c r="B56" s="76"/>
    </row>
    <row r="57" spans="1:2">
      <c r="A57" s="89"/>
      <c r="B57" s="76"/>
    </row>
    <row r="58" spans="1:2">
      <c r="A58" s="89"/>
      <c r="B58" s="76"/>
    </row>
    <row r="59" spans="1:2">
      <c r="A59" s="89"/>
      <c r="B59" s="76"/>
    </row>
    <row r="60" spans="1:2">
      <c r="A60" s="89"/>
      <c r="B60" s="76"/>
    </row>
    <row r="61" spans="1:2">
      <c r="A61" s="89"/>
      <c r="B61" s="76"/>
    </row>
    <row r="62" spans="1:2">
      <c r="A62" s="89"/>
      <c r="B62" s="76"/>
    </row>
    <row r="63" spans="1:2">
      <c r="A63" s="89"/>
      <c r="B63" s="76"/>
    </row>
    <row r="64" spans="1:2">
      <c r="A64" s="89"/>
      <c r="B64" s="76"/>
    </row>
    <row r="65" spans="1:2">
      <c r="A65" s="89"/>
      <c r="B65" s="76"/>
    </row>
    <row r="66" spans="1:2">
      <c r="A66" s="89"/>
      <c r="B66" s="76"/>
    </row>
    <row r="67" spans="1:2">
      <c r="A67" s="89"/>
      <c r="B67" s="76"/>
    </row>
    <row r="68" spans="1:2">
      <c r="A68" s="89"/>
      <c r="B68" s="76"/>
    </row>
    <row r="69" spans="1:2">
      <c r="A69" s="89"/>
      <c r="B69" s="76"/>
    </row>
    <row r="70" spans="1:2">
      <c r="A70" s="89"/>
      <c r="B70" s="76"/>
    </row>
    <row r="71" spans="1:2">
      <c r="A71" s="89"/>
      <c r="B71" s="76"/>
    </row>
    <row r="72" spans="1:2">
      <c r="A72" s="89"/>
      <c r="B72" s="76"/>
    </row>
    <row r="73" spans="1:2">
      <c r="A73" s="89"/>
      <c r="B73" s="76"/>
    </row>
    <row r="74" spans="1:2">
      <c r="A74" s="89"/>
      <c r="B74" s="76"/>
    </row>
    <row r="75" spans="1:2">
      <c r="A75" s="89"/>
      <c r="B75" s="76"/>
    </row>
    <row r="76" spans="1:2">
      <c r="A76" s="89"/>
      <c r="B76" s="76"/>
    </row>
    <row r="77" spans="1:2">
      <c r="A77" s="89"/>
      <c r="B77" s="76"/>
    </row>
    <row r="78" spans="1:2">
      <c r="A78" s="89"/>
      <c r="B78" s="76"/>
    </row>
    <row r="79" spans="1:2">
      <c r="A79" s="89"/>
      <c r="B79" s="76"/>
    </row>
    <row r="80" spans="1:2">
      <c r="A80" s="89"/>
      <c r="B80" s="76"/>
    </row>
    <row r="81" spans="1:2">
      <c r="A81" s="89"/>
      <c r="B81" s="76"/>
    </row>
    <row r="82" spans="1:2">
      <c r="A82" s="89"/>
      <c r="B82" s="76"/>
    </row>
    <row r="83" spans="1:2">
      <c r="A83" s="89"/>
      <c r="B83" s="76"/>
    </row>
    <row r="84" spans="1:2">
      <c r="A84" s="89"/>
      <c r="B84" s="76"/>
    </row>
    <row r="85" spans="1:2">
      <c r="A85" s="89"/>
      <c r="B85" s="76"/>
    </row>
    <row r="86" spans="1:2">
      <c r="A86" s="89"/>
      <c r="B86" s="76"/>
    </row>
    <row r="87" spans="1:2">
      <c r="A87" s="89"/>
      <c r="B87" s="76"/>
    </row>
    <row r="88" spans="1:2">
      <c r="A88" s="89"/>
      <c r="B88" s="76"/>
    </row>
    <row r="89" spans="1:2">
      <c r="A89" s="89"/>
      <c r="B89" s="76"/>
    </row>
    <row r="90" spans="1:2">
      <c r="A90" s="89"/>
      <c r="B90" s="76"/>
    </row>
    <row r="91" spans="1:2">
      <c r="A91" s="89"/>
      <c r="B91" s="76"/>
    </row>
    <row r="92" spans="1:2">
      <c r="A92" s="89"/>
      <c r="B92" s="76"/>
    </row>
    <row r="93" spans="1:2">
      <c r="A93" s="89"/>
      <c r="B93" s="76"/>
    </row>
    <row r="94" spans="1:2">
      <c r="A94" s="89"/>
      <c r="B94" s="76"/>
    </row>
    <row r="95" spans="1:2">
      <c r="A95" s="89"/>
      <c r="B95" s="76"/>
    </row>
    <row r="96" spans="1:2">
      <c r="A96" s="89"/>
      <c r="B96" s="76"/>
    </row>
    <row r="97" spans="1:2">
      <c r="A97" s="89"/>
      <c r="B97" s="76"/>
    </row>
    <row r="98" spans="1:2">
      <c r="A98" s="89"/>
      <c r="B98" s="76"/>
    </row>
    <row r="99" spans="1:2">
      <c r="A99" s="89"/>
      <c r="B99" s="76"/>
    </row>
    <row r="100" spans="1:2">
      <c r="A100" s="89"/>
      <c r="B100" s="76"/>
    </row>
    <row r="101" spans="1:2">
      <c r="A101" s="89"/>
      <c r="B101" s="76"/>
    </row>
    <row r="102" spans="1:2">
      <c r="A102" s="89"/>
      <c r="B102" s="76"/>
    </row>
    <row r="103" spans="1:2">
      <c r="A103" s="89"/>
      <c r="B103" s="76"/>
    </row>
    <row r="104" spans="1:2">
      <c r="A104" s="89"/>
      <c r="B104" s="76"/>
    </row>
    <row r="105" spans="1:2">
      <c r="A105" s="89"/>
      <c r="B105" s="76"/>
    </row>
    <row r="106" spans="1:2">
      <c r="A106" s="89"/>
      <c r="B106" s="76"/>
    </row>
    <row r="107" spans="1:2">
      <c r="A107" s="89"/>
      <c r="B107" s="76"/>
    </row>
    <row r="108" spans="1:2">
      <c r="A108" s="89"/>
      <c r="B108" s="76"/>
    </row>
    <row r="109" spans="1:2">
      <c r="A109" s="89"/>
      <c r="B109" s="76"/>
    </row>
    <row r="110" spans="1:2">
      <c r="A110" s="89"/>
      <c r="B110" s="76"/>
    </row>
    <row r="111" spans="1:2">
      <c r="A111" s="89"/>
      <c r="B111" s="76"/>
    </row>
    <row r="112" spans="1:2">
      <c r="A112" s="89"/>
      <c r="B112" s="76"/>
    </row>
    <row r="113" spans="1:2">
      <c r="A113" s="89"/>
      <c r="B113" s="76"/>
    </row>
    <row r="114" spans="1:2">
      <c r="A114" s="89"/>
      <c r="B114" s="76"/>
    </row>
    <row r="115" spans="1:2">
      <c r="A115" s="89"/>
      <c r="B115" s="76"/>
    </row>
    <row r="116" spans="1:2">
      <c r="A116" s="89"/>
      <c r="B116" s="76"/>
    </row>
    <row r="117" spans="1:2">
      <c r="A117" s="89"/>
      <c r="B117" s="76"/>
    </row>
    <row r="118" spans="1:2">
      <c r="A118" s="89"/>
      <c r="B118" s="76"/>
    </row>
    <row r="119" spans="1:2">
      <c r="A119" s="89"/>
      <c r="B119" s="76"/>
    </row>
    <row r="120" spans="1:2">
      <c r="A120" s="89"/>
      <c r="B120" s="76"/>
    </row>
    <row r="121" spans="1:2">
      <c r="A121" s="89"/>
      <c r="B121" s="76"/>
    </row>
    <row r="122" spans="1:2">
      <c r="A122" s="89"/>
      <c r="B122" s="76"/>
    </row>
    <row r="123" spans="1:2">
      <c r="A123" s="89"/>
      <c r="B123" s="76"/>
    </row>
    <row r="124" spans="1:2">
      <c r="A124" s="89"/>
      <c r="B124" s="76"/>
    </row>
    <row r="125" spans="1:2">
      <c r="A125" s="89"/>
      <c r="B125" s="76"/>
    </row>
    <row r="126" spans="1:2">
      <c r="A126" s="89"/>
      <c r="B126" s="76"/>
    </row>
    <row r="127" spans="1:2">
      <c r="A127" s="89"/>
      <c r="B127" s="76"/>
    </row>
    <row r="128" spans="1:2">
      <c r="A128" s="89"/>
      <c r="B128" s="76"/>
    </row>
    <row r="129" spans="1:2">
      <c r="A129" s="89"/>
      <c r="B129" s="76"/>
    </row>
    <row r="130" spans="1:2">
      <c r="A130" s="89"/>
      <c r="B130" s="76"/>
    </row>
    <row r="131" spans="1:2">
      <c r="A131" s="89"/>
      <c r="B131" s="76"/>
    </row>
    <row r="132" spans="1:2">
      <c r="A132" s="89"/>
      <c r="B132" s="76"/>
    </row>
    <row r="133" spans="1:2">
      <c r="A133" s="89"/>
      <c r="B133" s="76"/>
    </row>
    <row r="134" spans="1:2">
      <c r="A134" s="89"/>
      <c r="B134" s="76"/>
    </row>
    <row r="135" spans="1:2">
      <c r="A135" s="89"/>
      <c r="B135" s="76"/>
    </row>
    <row r="136" spans="1:2">
      <c r="A136" s="89"/>
      <c r="B136" s="76"/>
    </row>
    <row r="137" spans="1:2">
      <c r="A137" s="89"/>
      <c r="B137" s="76"/>
    </row>
    <row r="138" spans="1:2">
      <c r="A138" s="89"/>
      <c r="B138" s="76"/>
    </row>
    <row r="139" spans="1:2">
      <c r="A139" s="89"/>
      <c r="B139" s="76"/>
    </row>
    <row r="140" spans="1:2">
      <c r="A140" s="89"/>
      <c r="B140" s="76"/>
    </row>
    <row r="141" spans="1:2">
      <c r="A141" s="89"/>
      <c r="B141" s="76"/>
    </row>
    <row r="142" spans="1:2">
      <c r="A142" s="89"/>
      <c r="B142" s="76"/>
    </row>
    <row r="143" spans="1:2">
      <c r="A143" s="89"/>
      <c r="B143" s="76"/>
    </row>
    <row r="144" spans="1:2">
      <c r="A144" s="89"/>
      <c r="B144" s="76"/>
    </row>
    <row r="145" spans="1:2">
      <c r="A145" s="89"/>
      <c r="B145" s="76"/>
    </row>
    <row r="146" spans="1:2">
      <c r="A146" s="89"/>
      <c r="B146" s="76"/>
    </row>
    <row r="147" spans="1:2">
      <c r="A147" s="89"/>
      <c r="B147" s="76"/>
    </row>
    <row r="148" spans="1:2">
      <c r="A148" s="89"/>
      <c r="B148" s="76"/>
    </row>
    <row r="149" spans="1:2">
      <c r="A149" s="89"/>
      <c r="B149" s="76"/>
    </row>
    <row r="150" spans="1:2">
      <c r="A150" s="89"/>
      <c r="B150" s="76"/>
    </row>
    <row r="151" spans="1:2">
      <c r="A151" s="89"/>
      <c r="B151" s="76"/>
    </row>
    <row r="152" spans="1:2">
      <c r="A152" s="89"/>
      <c r="B152" s="76"/>
    </row>
    <row r="153" spans="1:2">
      <c r="A153" s="89"/>
      <c r="B153" s="76"/>
    </row>
    <row r="154" spans="1:2">
      <c r="A154" s="89"/>
      <c r="B154" s="76"/>
    </row>
    <row r="155" spans="1:2">
      <c r="A155" s="89"/>
      <c r="B155" s="76"/>
    </row>
    <row r="156" spans="1:2">
      <c r="A156" s="89"/>
      <c r="B156" s="76"/>
    </row>
    <row r="157" spans="1:2">
      <c r="A157" s="89"/>
      <c r="B157" s="76"/>
    </row>
    <row r="158" spans="1:2">
      <c r="A158" s="89"/>
      <c r="B158" s="76"/>
    </row>
    <row r="159" spans="1:2">
      <c r="A159" s="89"/>
      <c r="B159" s="76"/>
    </row>
    <row r="160" spans="1:2">
      <c r="A160" s="89"/>
      <c r="B160" s="76"/>
    </row>
    <row r="161" spans="1:2">
      <c r="A161" s="89"/>
      <c r="B161" s="76"/>
    </row>
    <row r="162" spans="1:2">
      <c r="A162" s="89"/>
      <c r="B162" s="76"/>
    </row>
    <row r="163" spans="1:2">
      <c r="A163" s="89"/>
      <c r="B163" s="76"/>
    </row>
    <row r="164" spans="1:2">
      <c r="A164" s="89"/>
      <c r="B164" s="76"/>
    </row>
    <row r="165" spans="1:2">
      <c r="A165" s="89"/>
      <c r="B165" s="76"/>
    </row>
    <row r="166" spans="1:2">
      <c r="A166" s="89"/>
      <c r="B166" s="76"/>
    </row>
    <row r="167" spans="1:2">
      <c r="A167" s="89"/>
      <c r="B167" s="76"/>
    </row>
    <row r="168" spans="1:2">
      <c r="A168" s="89"/>
      <c r="B168" s="76"/>
    </row>
    <row r="169" spans="1:2">
      <c r="A169" s="89"/>
      <c r="B169" s="76"/>
    </row>
    <row r="170" spans="1:2">
      <c r="A170" s="89"/>
      <c r="B170" s="76"/>
    </row>
    <row r="171" spans="1:2">
      <c r="A171" s="89"/>
      <c r="B171" s="76"/>
    </row>
    <row r="172" spans="1:2">
      <c r="A172" s="89"/>
      <c r="B172" s="76"/>
    </row>
    <row r="173" spans="1:2">
      <c r="A173" s="89"/>
      <c r="B173" s="76"/>
    </row>
    <row r="174" spans="1:2">
      <c r="A174" s="89"/>
      <c r="B174" s="76"/>
    </row>
    <row r="175" spans="1:2">
      <c r="A175" s="89"/>
      <c r="B175" s="76"/>
    </row>
    <row r="176" spans="1:2">
      <c r="A176" s="89"/>
      <c r="B176" s="76"/>
    </row>
    <row r="177" spans="1:2">
      <c r="A177" s="89"/>
      <c r="B177" s="76"/>
    </row>
    <row r="178" spans="1:2">
      <c r="A178" s="89"/>
      <c r="B178" s="76"/>
    </row>
    <row r="179" spans="1:2">
      <c r="A179" s="89"/>
      <c r="B179" s="76"/>
    </row>
    <row r="180" spans="1:2">
      <c r="A180" s="89"/>
      <c r="B180" s="76"/>
    </row>
    <row r="181" spans="1:2">
      <c r="A181" s="89"/>
      <c r="B181" s="76"/>
    </row>
    <row r="182" spans="1:2">
      <c r="A182" s="89"/>
      <c r="B182" s="76"/>
    </row>
    <row r="183" spans="1:2">
      <c r="A183" s="89"/>
      <c r="B183" s="76"/>
    </row>
    <row r="184" spans="1:2">
      <c r="A184" s="89"/>
      <c r="B184" s="76"/>
    </row>
    <row r="185" spans="1:2">
      <c r="A185" s="89"/>
      <c r="B185" s="76"/>
    </row>
    <row r="186" spans="1:2">
      <c r="A186" s="89"/>
      <c r="B186" s="76"/>
    </row>
    <row r="187" spans="1:2">
      <c r="A187" s="89"/>
      <c r="B187" s="76"/>
    </row>
    <row r="188" spans="1:2">
      <c r="A188" s="89"/>
      <c r="B188" s="76"/>
    </row>
    <row r="189" spans="1:2">
      <c r="A189" s="89"/>
      <c r="B189" s="76"/>
    </row>
    <row r="190" spans="1:2">
      <c r="A190" s="89"/>
      <c r="B190" s="76"/>
    </row>
    <row r="191" spans="1:2">
      <c r="A191" s="89"/>
      <c r="B191" s="76"/>
    </row>
    <row r="192" spans="1:2">
      <c r="A192" s="89"/>
      <c r="B192" s="76"/>
    </row>
    <row r="193" spans="1:2">
      <c r="A193" s="89"/>
      <c r="B193" s="76"/>
    </row>
    <row r="194" spans="1:2">
      <c r="A194" s="89"/>
      <c r="B194" s="76"/>
    </row>
    <row r="195" spans="1:2">
      <c r="A195" s="89"/>
      <c r="B195" s="76"/>
    </row>
    <row r="196" spans="1:2">
      <c r="A196" s="89"/>
      <c r="B196" s="76"/>
    </row>
    <row r="197" spans="1:2">
      <c r="A197" s="89"/>
      <c r="B197" s="76"/>
    </row>
    <row r="198" spans="1:2">
      <c r="A198" s="89"/>
      <c r="B198" s="76"/>
    </row>
    <row r="199" spans="1:2">
      <c r="A199" s="89"/>
      <c r="B199" s="76"/>
    </row>
    <row r="200" spans="1:2">
      <c r="A200" s="89"/>
      <c r="B200" s="76"/>
    </row>
    <row r="201" spans="1:2">
      <c r="A201" s="89"/>
      <c r="B201" s="76"/>
    </row>
    <row r="202" spans="1:2">
      <c r="A202" s="89"/>
      <c r="B202" s="76"/>
    </row>
    <row r="203" spans="1:2">
      <c r="A203" s="89"/>
      <c r="B203" s="76"/>
    </row>
    <row r="204" spans="1:2">
      <c r="A204" s="89"/>
      <c r="B204" s="76"/>
    </row>
    <row r="205" spans="1:2">
      <c r="A205" s="89"/>
      <c r="B205" s="76"/>
    </row>
    <row r="206" spans="1:2">
      <c r="A206" s="89"/>
      <c r="B206" s="76"/>
    </row>
    <row r="207" spans="1:2">
      <c r="A207" s="89"/>
      <c r="B207" s="76"/>
    </row>
    <row r="208" spans="1:2">
      <c r="A208" s="89"/>
      <c r="B208" s="76"/>
    </row>
    <row r="209" spans="1:2">
      <c r="A209" s="89"/>
      <c r="B209" s="76"/>
    </row>
    <row r="210" spans="1:2">
      <c r="A210" s="89"/>
      <c r="B210" s="76"/>
    </row>
    <row r="211" spans="1:2">
      <c r="A211" s="89"/>
      <c r="B211" s="76"/>
    </row>
    <row r="212" spans="1:2">
      <c r="A212" s="89"/>
      <c r="B212" s="76"/>
    </row>
    <row r="213" spans="1:2">
      <c r="A213" s="89"/>
      <c r="B213" s="76"/>
    </row>
    <row r="214" spans="1:2">
      <c r="A214" s="89"/>
      <c r="B214" s="76"/>
    </row>
    <row r="215" spans="1:2">
      <c r="A215" s="89"/>
      <c r="B215" s="76"/>
    </row>
    <row r="216" spans="1:2">
      <c r="A216" s="89"/>
      <c r="B216" s="76"/>
    </row>
    <row r="217" spans="1:2">
      <c r="A217" s="89"/>
      <c r="B217" s="76"/>
    </row>
    <row r="218" spans="1:2">
      <c r="A218" s="89"/>
      <c r="B218" s="76"/>
    </row>
    <row r="219" spans="1:2">
      <c r="A219" s="89"/>
      <c r="B219" s="76"/>
    </row>
    <row r="220" spans="1:2">
      <c r="A220" s="89"/>
      <c r="B220" s="76"/>
    </row>
    <row r="221" spans="1:2">
      <c r="A221" s="89"/>
      <c r="B221" s="76"/>
    </row>
    <row r="222" spans="1:2">
      <c r="A222" s="89"/>
      <c r="B222" s="76"/>
    </row>
    <row r="223" spans="1:2">
      <c r="A223" s="89"/>
      <c r="B223" s="76"/>
    </row>
    <row r="224" spans="1:2">
      <c r="A224" s="89"/>
      <c r="B224" s="76"/>
    </row>
    <row r="225" spans="1:2">
      <c r="A225" s="89"/>
      <c r="B225" s="76"/>
    </row>
    <row r="226" spans="1:2">
      <c r="A226" s="89"/>
      <c r="B226" s="76"/>
    </row>
    <row r="227" spans="1:2">
      <c r="A227" s="89"/>
      <c r="B227" s="76"/>
    </row>
    <row r="228" spans="1:2">
      <c r="A228" s="89"/>
      <c r="B228" s="76"/>
    </row>
    <row r="229" spans="1:2">
      <c r="A229" s="89"/>
      <c r="B229" s="76"/>
    </row>
    <row r="230" spans="1:2">
      <c r="A230" s="89"/>
      <c r="B230" s="76"/>
    </row>
    <row r="231" spans="1:2">
      <c r="A231" s="89"/>
      <c r="B231" s="76"/>
    </row>
    <row r="232" spans="1:2">
      <c r="A232" s="89"/>
      <c r="B232" s="76"/>
    </row>
    <row r="233" spans="1:2">
      <c r="A233" s="89"/>
      <c r="B233" s="76"/>
    </row>
    <row r="234" spans="1:2">
      <c r="A234" s="89"/>
      <c r="B234" s="76"/>
    </row>
    <row r="235" spans="1:2">
      <c r="A235" s="89"/>
      <c r="B235" s="76"/>
    </row>
    <row r="236" spans="1:2">
      <c r="A236" s="89"/>
      <c r="B236" s="76"/>
    </row>
    <row r="237" spans="1:2">
      <c r="A237" s="89"/>
      <c r="B237" s="76"/>
    </row>
    <row r="238" spans="1:2">
      <c r="A238" s="89"/>
      <c r="B238" s="76"/>
    </row>
    <row r="239" spans="1:2">
      <c r="A239" s="89"/>
      <c r="B239" s="76"/>
    </row>
    <row r="240" spans="1:2">
      <c r="A240" s="89"/>
      <c r="B240" s="76"/>
    </row>
    <row r="241" spans="1:2">
      <c r="A241" s="89"/>
      <c r="B241" s="76"/>
    </row>
    <row r="242" spans="1:2">
      <c r="A242" s="89"/>
      <c r="B242" s="76"/>
    </row>
    <row r="243" spans="1:2">
      <c r="A243" s="89"/>
      <c r="B243" s="76"/>
    </row>
    <row r="244" spans="1:2">
      <c r="A244" s="89"/>
      <c r="B244" s="76"/>
    </row>
    <row r="245" spans="1:2">
      <c r="A245" s="89"/>
      <c r="B245" s="76"/>
    </row>
    <row r="246" spans="1:2">
      <c r="A246" s="89"/>
      <c r="B246" s="76"/>
    </row>
    <row r="247" spans="1:2">
      <c r="A247" s="89"/>
      <c r="B247" s="76"/>
    </row>
    <row r="248" spans="1:2">
      <c r="A248" s="89"/>
      <c r="B248" s="76"/>
    </row>
    <row r="249" spans="1:2">
      <c r="A249" s="89"/>
      <c r="B249" s="76"/>
    </row>
    <row r="250" spans="1:2">
      <c r="A250" s="89"/>
      <c r="B250" s="76"/>
    </row>
    <row r="251" spans="1:2">
      <c r="A251" s="89"/>
      <c r="B251" s="76"/>
    </row>
    <row r="252" spans="1:2">
      <c r="A252" s="89"/>
      <c r="B252" s="76"/>
    </row>
    <row r="253" spans="1:2">
      <c r="A253" s="89"/>
      <c r="B253" s="76"/>
    </row>
    <row r="254" spans="1:2">
      <c r="A254" s="89"/>
      <c r="B254" s="76"/>
    </row>
    <row r="255" spans="1:2">
      <c r="A255" s="89"/>
      <c r="B255" s="76"/>
    </row>
    <row r="256" spans="1:2">
      <c r="A256" s="89"/>
      <c r="B256" s="76"/>
    </row>
    <row r="257" spans="1:2">
      <c r="A257" s="89"/>
      <c r="B257" s="76"/>
    </row>
    <row r="258" spans="1:2">
      <c r="A258" s="89"/>
      <c r="B258" s="76"/>
    </row>
    <row r="259" spans="1:2">
      <c r="A259" s="89"/>
      <c r="B259" s="76"/>
    </row>
    <row r="260" spans="1:2">
      <c r="A260" s="89"/>
      <c r="B260" s="76"/>
    </row>
    <row r="261" spans="1:2">
      <c r="A261" s="89"/>
      <c r="B261" s="76"/>
    </row>
    <row r="262" spans="1:2">
      <c r="A262" s="89"/>
      <c r="B262" s="76"/>
    </row>
    <row r="263" spans="1:2">
      <c r="A263" s="89"/>
      <c r="B263" s="76"/>
    </row>
    <row r="264" spans="1:2">
      <c r="A264" s="89"/>
      <c r="B264" s="76"/>
    </row>
    <row r="265" spans="1:2">
      <c r="A265" s="89"/>
      <c r="B265" s="76"/>
    </row>
    <row r="266" spans="1:2">
      <c r="A266" s="89"/>
      <c r="B266" s="76"/>
    </row>
    <row r="267" spans="1:2">
      <c r="A267" s="89"/>
      <c r="B267" s="76"/>
    </row>
    <row r="268" spans="1:2">
      <c r="A268" s="89"/>
      <c r="B268" s="76"/>
    </row>
    <row r="269" spans="1:2">
      <c r="A269" s="89"/>
      <c r="B269" s="76"/>
    </row>
    <row r="270" spans="1:2">
      <c r="A270" s="89"/>
      <c r="B270" s="76"/>
    </row>
    <row r="271" spans="1:2">
      <c r="A271" s="89"/>
      <c r="B271" s="76"/>
    </row>
    <row r="272" spans="1:2">
      <c r="A272" s="89"/>
      <c r="B272" s="76"/>
    </row>
    <row r="273" spans="1:2">
      <c r="A273" s="89"/>
      <c r="B273" s="76"/>
    </row>
    <row r="274" spans="1:2">
      <c r="A274" s="89"/>
      <c r="B274" s="76"/>
    </row>
    <row r="275" spans="1:2">
      <c r="A275" s="89"/>
      <c r="B275" s="76"/>
    </row>
    <row r="276" spans="1:2">
      <c r="A276" s="89"/>
      <c r="B276" s="76"/>
    </row>
    <row r="277" spans="1:2">
      <c r="A277" s="89"/>
      <c r="B277" s="76"/>
    </row>
    <row r="278" spans="1:2">
      <c r="A278" s="89"/>
      <c r="B278" s="76"/>
    </row>
    <row r="279" spans="1:2">
      <c r="A279" s="89"/>
      <c r="B279" s="76"/>
    </row>
    <row r="280" spans="1:2">
      <c r="A280" s="89"/>
      <c r="B280" s="76"/>
    </row>
    <row r="281" spans="1:2">
      <c r="A281" s="89"/>
      <c r="B281" s="76"/>
    </row>
    <row r="282" spans="1:2">
      <c r="A282" s="89"/>
      <c r="B282" s="76"/>
    </row>
    <row r="283" spans="1:2">
      <c r="A283" s="89"/>
      <c r="B283" s="76"/>
    </row>
    <row r="284" spans="1:2">
      <c r="A284" s="89"/>
      <c r="B284" s="76"/>
    </row>
    <row r="285" spans="1:2">
      <c r="A285" s="89"/>
      <c r="B285" s="76"/>
    </row>
    <row r="286" spans="1:2">
      <c r="A286" s="89"/>
      <c r="B286" s="76"/>
    </row>
    <row r="287" spans="1:2">
      <c r="A287" s="89"/>
      <c r="B287" s="76"/>
    </row>
    <row r="288" spans="1:2">
      <c r="A288" s="89"/>
      <c r="B288" s="76"/>
    </row>
    <row r="289" spans="1:2">
      <c r="A289" s="89"/>
      <c r="B289" s="76"/>
    </row>
    <row r="290" spans="1:2">
      <c r="A290" s="89"/>
      <c r="B290" s="76"/>
    </row>
    <row r="291" spans="1:2">
      <c r="A291" s="89"/>
      <c r="B291" s="76"/>
    </row>
    <row r="292" spans="1:2">
      <c r="A292" s="89"/>
      <c r="B292" s="76"/>
    </row>
    <row r="293" spans="1:2">
      <c r="A293" s="89"/>
      <c r="B293" s="76"/>
    </row>
    <row r="294" spans="1:2">
      <c r="A294" s="89"/>
      <c r="B294" s="76"/>
    </row>
    <row r="295" spans="1:2">
      <c r="A295" s="89"/>
      <c r="B295" s="76"/>
    </row>
    <row r="296" spans="1:2">
      <c r="A296" s="89"/>
      <c r="B296" s="76"/>
    </row>
    <row r="297" spans="1:2">
      <c r="A297" s="89"/>
      <c r="B297" s="76"/>
    </row>
    <row r="298" spans="1:2">
      <c r="A298" s="89"/>
      <c r="B298" s="76"/>
    </row>
    <row r="299" spans="1:2">
      <c r="A299" s="89"/>
      <c r="B299" s="76"/>
    </row>
    <row r="300" spans="1:2">
      <c r="A300" s="89"/>
      <c r="B300" s="76"/>
    </row>
    <row r="301" spans="1:2">
      <c r="A301" s="89"/>
      <c r="B301" s="76"/>
    </row>
    <row r="302" spans="1:2">
      <c r="A302" s="89"/>
      <c r="B302" s="76"/>
    </row>
    <row r="303" spans="1:2">
      <c r="A303" s="89"/>
      <c r="B303" s="76"/>
    </row>
    <row r="304" spans="1:2">
      <c r="A304" s="89"/>
      <c r="B304" s="76"/>
    </row>
    <row r="305" spans="1:2">
      <c r="A305" s="89"/>
      <c r="B305" s="76"/>
    </row>
    <row r="306" spans="1:2">
      <c r="A306" s="89"/>
      <c r="B306" s="76"/>
    </row>
    <row r="307" spans="1:2">
      <c r="A307" s="89"/>
      <c r="B307" s="76"/>
    </row>
    <row r="308" spans="1:2">
      <c r="A308" s="89"/>
      <c r="B308" s="76"/>
    </row>
    <row r="309" spans="1:2">
      <c r="A309" s="89"/>
      <c r="B309" s="76"/>
    </row>
    <row r="310" spans="1:2">
      <c r="A310" s="89"/>
      <c r="B310" s="76"/>
    </row>
    <row r="311" spans="1:2">
      <c r="A311" s="89"/>
      <c r="B311" s="76"/>
    </row>
    <row r="312" spans="1:2">
      <c r="A312" s="89"/>
      <c r="B312" s="76"/>
    </row>
    <row r="313" spans="1:2">
      <c r="A313" s="89"/>
      <c r="B313" s="76"/>
    </row>
    <row r="314" spans="1:2">
      <c r="A314" s="89"/>
      <c r="B314" s="76"/>
    </row>
    <row r="315" spans="1:2">
      <c r="A315" s="89"/>
      <c r="B315" s="76"/>
    </row>
    <row r="316" spans="1:2">
      <c r="A316" s="89"/>
      <c r="B316" s="76"/>
    </row>
    <row r="317" spans="1:2">
      <c r="A317" s="89"/>
      <c r="B317" s="76"/>
    </row>
    <row r="318" spans="1:2">
      <c r="A318" s="89"/>
      <c r="B318" s="76"/>
    </row>
    <row r="319" spans="1:2">
      <c r="A319" s="89"/>
      <c r="B319" s="76"/>
    </row>
    <row r="320" spans="1:2">
      <c r="A320" s="89"/>
      <c r="B320" s="76"/>
    </row>
    <row r="321" spans="1:2">
      <c r="A321" s="89"/>
      <c r="B321" s="76"/>
    </row>
    <row r="322" spans="1:2">
      <c r="A322" s="89"/>
      <c r="B322" s="76"/>
    </row>
    <row r="323" spans="1:2">
      <c r="A323" s="89"/>
      <c r="B323" s="76"/>
    </row>
    <row r="324" spans="1:2">
      <c r="A324" s="89"/>
      <c r="B324" s="76"/>
    </row>
    <row r="325" spans="1:2">
      <c r="A325" s="89"/>
      <c r="B325" s="76"/>
    </row>
    <row r="326" spans="1:2">
      <c r="A326" s="89"/>
      <c r="B326" s="76"/>
    </row>
    <row r="327" spans="1:2">
      <c r="A327" s="89"/>
      <c r="B327" s="76"/>
    </row>
    <row r="328" spans="1:2">
      <c r="A328" s="89"/>
      <c r="B328" s="76"/>
    </row>
    <row r="329" spans="1:2">
      <c r="A329" s="89"/>
      <c r="B329" s="76"/>
    </row>
    <row r="330" spans="1:2">
      <c r="A330" s="89"/>
      <c r="B330" s="76"/>
    </row>
    <row r="331" spans="1:2">
      <c r="A331" s="89"/>
      <c r="B331" s="76"/>
    </row>
    <row r="332" spans="1:2">
      <c r="A332" s="89"/>
      <c r="B332" s="76"/>
    </row>
    <row r="333" spans="1:2">
      <c r="A333" s="89"/>
      <c r="B333" s="76"/>
    </row>
    <row r="334" spans="1:2">
      <c r="A334" s="89"/>
      <c r="B334" s="76"/>
    </row>
    <row r="335" spans="1:2">
      <c r="A335" s="89"/>
      <c r="B335" s="76"/>
    </row>
    <row r="336" spans="1:2">
      <c r="A336" s="89"/>
      <c r="B336" s="76"/>
    </row>
    <row r="337" spans="1:2">
      <c r="A337" s="89"/>
      <c r="B337" s="76"/>
    </row>
    <row r="338" spans="1:2">
      <c r="A338" s="89"/>
      <c r="B338" s="76"/>
    </row>
    <row r="339" spans="1:2">
      <c r="A339" s="89"/>
      <c r="B339" s="76"/>
    </row>
    <row r="340" spans="1:2">
      <c r="A340" s="89"/>
      <c r="B340" s="76"/>
    </row>
    <row r="341" spans="1:2">
      <c r="A341" s="89"/>
      <c r="B341" s="76"/>
    </row>
    <row r="342" spans="1:2">
      <c r="A342" s="89"/>
      <c r="B342" s="76"/>
    </row>
    <row r="343" spans="1:2">
      <c r="A343" s="89"/>
      <c r="B343" s="76"/>
    </row>
    <row r="344" spans="1:2">
      <c r="A344" s="89"/>
      <c r="B344" s="76"/>
    </row>
    <row r="345" spans="1:2">
      <c r="A345" s="89"/>
      <c r="B345" s="76"/>
    </row>
    <row r="346" spans="1:2">
      <c r="A346" s="89"/>
      <c r="B346" s="76"/>
    </row>
    <row r="347" spans="1:2">
      <c r="A347" s="89"/>
      <c r="B347" s="76"/>
    </row>
    <row r="348" spans="1:2">
      <c r="A348" s="89"/>
      <c r="B348" s="76"/>
    </row>
    <row r="349" spans="1:2">
      <c r="A349" s="89"/>
      <c r="B349" s="76"/>
    </row>
    <row r="350" spans="1:2">
      <c r="A350" s="89"/>
      <c r="B350" s="76"/>
    </row>
    <row r="351" spans="1:2">
      <c r="A351" s="89"/>
      <c r="B351" s="76"/>
    </row>
    <row r="352" spans="1:2">
      <c r="A352" s="89"/>
      <c r="B352" s="76"/>
    </row>
    <row r="353" spans="1:2">
      <c r="A353" s="89"/>
      <c r="B353" s="76"/>
    </row>
    <row r="354" spans="1:2">
      <c r="A354" s="89"/>
      <c r="B354" s="76"/>
    </row>
    <row r="355" spans="1:2">
      <c r="A355" s="89"/>
      <c r="B355" s="76"/>
    </row>
  </sheetData>
  <mergeCells count="8">
    <mergeCell ref="A27:B355"/>
    <mergeCell ref="C25:E25"/>
    <mergeCell ref="C26:E26"/>
    <mergeCell ref="B2:F2"/>
    <mergeCell ref="A1:J1"/>
    <mergeCell ref="C22:E22"/>
    <mergeCell ref="C23:E23"/>
    <mergeCell ref="C24:E24"/>
  </mergeCells>
  <pageMargins left="0.70866141732283472" right="0.70866141732283472" top="0.74803149606299213" bottom="0.74803149606299213" header="0.31496062992125984" footer="0.31496062992125984"/>
  <pageSetup paperSize="9" scale="80" orientation="portrait" r:id="rId1"/>
  <rowBreaks count="2" manualBreakCount="2">
    <brk id="10" max="5" man="1"/>
    <brk id="26" max="16383" man="1"/>
  </rowBreaks>
  <ignoredErrors>
    <ignoredError sqref="F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Estimate</vt:lpstr>
      <vt:lpstr>Material</vt:lpstr>
      <vt:lpstr>BOQ</vt:lpstr>
      <vt:lpstr>BOQ!Print_Area</vt:lpstr>
      <vt:lpstr>Estimate!Print_Area</vt:lpstr>
      <vt:lpstr>Material!Print_Area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c:creator>
  <cp:lastModifiedBy>Admin</cp:lastModifiedBy>
  <cp:lastPrinted>2023-02-08T11:05:32Z</cp:lastPrinted>
  <dcterms:created xsi:type="dcterms:W3CDTF">2014-10-08T14:43:38Z</dcterms:created>
  <dcterms:modified xsi:type="dcterms:W3CDTF">2023-02-08T14:49:24Z</dcterms:modified>
</cp:coreProperties>
</file>