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20055" windowHeight="795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s>
  <externalReferences>
    <externalReference r:id="rId34"/>
    <externalReference r:id="rId35"/>
    <externalReference r:id="rId36"/>
    <externalReference r:id="rId37"/>
  </externalReferences>
  <calcPr calcId="124519"/>
</workbook>
</file>

<file path=xl/calcChain.xml><?xml version="1.0" encoding="utf-8"?>
<calcChain xmlns="http://schemas.openxmlformats.org/spreadsheetml/2006/main">
  <c r="E15" i="25"/>
  <c r="C15"/>
  <c r="F15" s="1"/>
  <c r="E14"/>
  <c r="C14"/>
  <c r="F14" s="1"/>
  <c r="E13"/>
  <c r="C13"/>
  <c r="F13" s="1"/>
  <c r="E12"/>
  <c r="C12"/>
  <c r="F12" s="1"/>
  <c r="B12"/>
  <c r="E11"/>
  <c r="C11"/>
  <c r="F11" s="1"/>
  <c r="E9"/>
  <c r="C9"/>
  <c r="F9" s="1"/>
  <c r="B9"/>
  <c r="A9"/>
  <c r="E8"/>
  <c r="C8"/>
  <c r="F8" s="1"/>
  <c r="B8"/>
  <c r="A8"/>
  <c r="E7"/>
  <c r="C7"/>
  <c r="F7" s="1"/>
  <c r="B7"/>
  <c r="A7"/>
  <c r="E6"/>
  <c r="C6"/>
  <c r="F6" s="1"/>
  <c r="B6"/>
  <c r="A6"/>
  <c r="F5"/>
  <c r="F16" s="1"/>
  <c r="E5"/>
  <c r="D5"/>
  <c r="C5"/>
  <c r="B5"/>
  <c r="A5"/>
  <c r="A3"/>
  <c r="E10" i="24"/>
  <c r="C10"/>
  <c r="F10" s="1"/>
  <c r="E9"/>
  <c r="C9"/>
  <c r="F9" s="1"/>
  <c r="E7"/>
  <c r="C7"/>
  <c r="F7" s="1"/>
  <c r="B7"/>
  <c r="A7"/>
  <c r="E6"/>
  <c r="C6"/>
  <c r="F6" s="1"/>
  <c r="B6"/>
  <c r="A6"/>
  <c r="F5"/>
  <c r="E5"/>
  <c r="D5"/>
  <c r="C5"/>
  <c r="B5"/>
  <c r="A5"/>
  <c r="A3"/>
  <c r="E16" i="23"/>
  <c r="C16"/>
  <c r="F16" s="1"/>
  <c r="E15"/>
  <c r="C15"/>
  <c r="F15" s="1"/>
  <c r="E14"/>
  <c r="C14"/>
  <c r="F14" s="1"/>
  <c r="E13"/>
  <c r="C13"/>
  <c r="F13" s="1"/>
  <c r="B13"/>
  <c r="E12"/>
  <c r="C12"/>
  <c r="F12" s="1"/>
  <c r="E10"/>
  <c r="C10"/>
  <c r="F10" s="1"/>
  <c r="B10"/>
  <c r="A10"/>
  <c r="E9"/>
  <c r="C9"/>
  <c r="F9" s="1"/>
  <c r="B9"/>
  <c r="A9"/>
  <c r="E8"/>
  <c r="C8"/>
  <c r="F8" s="1"/>
  <c r="B8"/>
  <c r="A8"/>
  <c r="E7"/>
  <c r="C7"/>
  <c r="F7" s="1"/>
  <c r="B7"/>
  <c r="A7"/>
  <c r="F6"/>
  <c r="E6"/>
  <c r="D6"/>
  <c r="C6"/>
  <c r="B6"/>
  <c r="A6"/>
  <c r="F5"/>
  <c r="F17" s="1"/>
  <c r="E5"/>
  <c r="D5"/>
  <c r="C5"/>
  <c r="B5"/>
  <c r="A5"/>
  <c r="F17" i="25" l="1"/>
  <c r="F18" s="1"/>
  <c r="F11" i="24"/>
  <c r="F19" i="23"/>
  <c r="F18"/>
  <c r="F19" i="25" l="1"/>
  <c r="F20" s="1"/>
  <c r="F21" s="1"/>
  <c r="F12" i="24"/>
  <c r="F13" s="1"/>
  <c r="F20" i="23"/>
  <c r="F21" s="1"/>
  <c r="F22" s="1"/>
  <c r="F14" i="24" l="1"/>
  <c r="F15" s="1"/>
  <c r="F16" s="1"/>
  <c r="E15" i="22" l="1"/>
  <c r="C15"/>
  <c r="F15" s="1"/>
  <c r="E14"/>
  <c r="C14"/>
  <c r="F14" s="1"/>
  <c r="E13"/>
  <c r="C13"/>
  <c r="F13" s="1"/>
  <c r="E12"/>
  <c r="C12"/>
  <c r="F12" s="1"/>
  <c r="E11"/>
  <c r="C11"/>
  <c r="F11" s="1"/>
  <c r="F10"/>
  <c r="E9"/>
  <c r="C9"/>
  <c r="F9" s="1"/>
  <c r="E8"/>
  <c r="C8"/>
  <c r="F8" s="1"/>
  <c r="E7"/>
  <c r="C7"/>
  <c r="F7" s="1"/>
  <c r="E6"/>
  <c r="C6"/>
  <c r="F6" s="1"/>
  <c r="E5"/>
  <c r="C5"/>
  <c r="F5" s="1"/>
  <c r="F16" s="1"/>
  <c r="E11" i="21"/>
  <c r="C11"/>
  <c r="F11" s="1"/>
  <c r="E10"/>
  <c r="C10"/>
  <c r="F10" s="1"/>
  <c r="E9"/>
  <c r="C9"/>
  <c r="F9" s="1"/>
  <c r="F8"/>
  <c r="E7"/>
  <c r="C7"/>
  <c r="F7" s="1"/>
  <c r="E6"/>
  <c r="C6"/>
  <c r="F6" s="1"/>
  <c r="E5"/>
  <c r="C5"/>
  <c r="F5" s="1"/>
  <c r="F12" s="1"/>
  <c r="E11" i="20"/>
  <c r="C11"/>
  <c r="F11" s="1"/>
  <c r="E10"/>
  <c r="C10"/>
  <c r="F10" s="1"/>
  <c r="E9"/>
  <c r="C9"/>
  <c r="F9" s="1"/>
  <c r="F8"/>
  <c r="E7"/>
  <c r="C7"/>
  <c r="F7" s="1"/>
  <c r="E6"/>
  <c r="C6"/>
  <c r="F6" s="1"/>
  <c r="E5"/>
  <c r="C5"/>
  <c r="F5" s="1"/>
  <c r="F12" s="1"/>
  <c r="E15" i="19"/>
  <c r="F15" s="1"/>
  <c r="E14"/>
  <c r="F14" s="1"/>
  <c r="E13"/>
  <c r="F13" s="1"/>
  <c r="F12"/>
  <c r="E11"/>
  <c r="F11" s="1"/>
  <c r="F10"/>
  <c r="E9"/>
  <c r="F9" s="1"/>
  <c r="E8"/>
  <c r="F8" s="1"/>
  <c r="E7"/>
  <c r="F7" s="1"/>
  <c r="E6"/>
  <c r="F6" s="1"/>
  <c r="E5"/>
  <c r="F5" s="1"/>
  <c r="F16" s="1"/>
  <c r="F17" i="22" l="1"/>
  <c r="F18" s="1"/>
  <c r="F13" i="21"/>
  <c r="F14" s="1"/>
  <c r="F13" i="20"/>
  <c r="F14" s="1"/>
  <c r="F17" i="19"/>
  <c r="F18"/>
  <c r="F19" i="22" l="1"/>
  <c r="F20" s="1"/>
  <c r="F15" i="21"/>
  <c r="F16"/>
  <c r="F15" i="20"/>
  <c r="F16" s="1"/>
  <c r="F19" i="19"/>
  <c r="F20"/>
  <c r="E15" i="15" l="1"/>
  <c r="F15" s="1"/>
  <c r="E14"/>
  <c r="F14" s="1"/>
  <c r="E13"/>
  <c r="F13" s="1"/>
  <c r="F12"/>
  <c r="E11"/>
  <c r="F11" s="1"/>
  <c r="F10"/>
  <c r="E9"/>
  <c r="F9" s="1"/>
  <c r="E8"/>
  <c r="F8" s="1"/>
  <c r="E7"/>
  <c r="F7" s="1"/>
  <c r="E6"/>
  <c r="F6" s="1"/>
  <c r="E5"/>
  <c r="F5" s="1"/>
  <c r="F16" s="1"/>
  <c r="F17" l="1"/>
  <c r="F18" s="1"/>
  <c r="F19" l="1"/>
  <c r="F20" s="1"/>
  <c r="E15" i="5" l="1"/>
  <c r="F15" s="1"/>
  <c r="E14"/>
  <c r="F14" s="1"/>
  <c r="E13"/>
  <c r="F13" s="1"/>
  <c r="F12"/>
  <c r="E11"/>
  <c r="F11" s="1"/>
  <c r="F10"/>
  <c r="E9"/>
  <c r="F9" s="1"/>
  <c r="E8"/>
  <c r="F8" s="1"/>
  <c r="E7"/>
  <c r="F7" s="1"/>
  <c r="E6"/>
  <c r="F6" s="1"/>
  <c r="E5"/>
  <c r="F5" s="1"/>
  <c r="E15" i="4"/>
  <c r="F15" s="1"/>
  <c r="E14"/>
  <c r="F14" s="1"/>
  <c r="E13"/>
  <c r="F13" s="1"/>
  <c r="F12"/>
  <c r="E11"/>
  <c r="F11" s="1"/>
  <c r="F10"/>
  <c r="E9"/>
  <c r="F9" s="1"/>
  <c r="E8"/>
  <c r="F8" s="1"/>
  <c r="E7"/>
  <c r="F7" s="1"/>
  <c r="E6"/>
  <c r="F6" s="1"/>
  <c r="E5"/>
  <c r="F5" s="1"/>
  <c r="E15" i="3"/>
  <c r="F15" s="1"/>
  <c r="E14"/>
  <c r="F14" s="1"/>
  <c r="E13"/>
  <c r="F13" s="1"/>
  <c r="F12"/>
  <c r="E11"/>
  <c r="F11" s="1"/>
  <c r="F10"/>
  <c r="E9"/>
  <c r="F9" s="1"/>
  <c r="E8"/>
  <c r="F8" s="1"/>
  <c r="E7"/>
  <c r="F7" s="1"/>
  <c r="E6"/>
  <c r="F6" s="1"/>
  <c r="E5"/>
  <c r="F5" s="1"/>
  <c r="F16" s="1"/>
  <c r="E15" i="2"/>
  <c r="F15" s="1"/>
  <c r="E14"/>
  <c r="F14" s="1"/>
  <c r="E13"/>
  <c r="F13" s="1"/>
  <c r="F12"/>
  <c r="E11"/>
  <c r="F11" s="1"/>
  <c r="F10"/>
  <c r="E9"/>
  <c r="F9" s="1"/>
  <c r="E8"/>
  <c r="F8" s="1"/>
  <c r="E7"/>
  <c r="F7" s="1"/>
  <c r="E6"/>
  <c r="F6" s="1"/>
  <c r="E5"/>
  <c r="F5" s="1"/>
  <c r="E15" i="1"/>
  <c r="F15" s="1"/>
  <c r="E14"/>
  <c r="F14" s="1"/>
  <c r="E13"/>
  <c r="F13" s="1"/>
  <c r="F12"/>
  <c r="F11"/>
  <c r="E11"/>
  <c r="F10"/>
  <c r="E9"/>
  <c r="F9" s="1"/>
  <c r="E8"/>
  <c r="F8" s="1"/>
  <c r="E7"/>
  <c r="F7" s="1"/>
  <c r="E6"/>
  <c r="F6" s="1"/>
  <c r="E5"/>
  <c r="F5" s="1"/>
  <c r="I10" i="33"/>
  <c r="I9"/>
  <c r="I7"/>
  <c r="I6"/>
  <c r="I5"/>
  <c r="I11" s="1"/>
  <c r="I12" s="1"/>
  <c r="I13" s="1"/>
  <c r="I14" s="1"/>
  <c r="I15" s="1"/>
  <c r="F25" i="32"/>
  <c r="F24"/>
  <c r="E22"/>
  <c r="F22" s="1"/>
  <c r="F21"/>
  <c r="F20"/>
  <c r="F19"/>
  <c r="F18"/>
  <c r="F17"/>
  <c r="F16"/>
  <c r="F15"/>
  <c r="F14"/>
  <c r="E14"/>
  <c r="F13"/>
  <c r="F12"/>
  <c r="F11"/>
  <c r="E11"/>
  <c r="F10"/>
  <c r="E10"/>
  <c r="F9"/>
  <c r="F8"/>
  <c r="F7"/>
  <c r="F6"/>
  <c r="F5"/>
  <c r="F27" s="1"/>
  <c r="F28" s="1"/>
  <c r="F29" s="1"/>
  <c r="F30" s="1"/>
  <c r="F31" s="1"/>
  <c r="I10" i="31"/>
  <c r="I9"/>
  <c r="I7"/>
  <c r="I6"/>
  <c r="I5"/>
  <c r="I11" s="1"/>
  <c r="I12" s="1"/>
  <c r="I13" s="1"/>
  <c r="I14" s="1"/>
  <c r="I15" s="1"/>
  <c r="F16" i="2" l="1"/>
  <c r="F17" s="1"/>
  <c r="F18" s="1"/>
  <c r="F16" i="4"/>
  <c r="F16" i="5"/>
  <c r="F17" s="1"/>
  <c r="F18" s="1"/>
  <c r="F17" i="4"/>
  <c r="F18" s="1"/>
  <c r="F17" i="3"/>
  <c r="F18" s="1"/>
  <c r="F16" i="1"/>
  <c r="F16" i="30"/>
  <c r="F15"/>
  <c r="F14"/>
  <c r="F13"/>
  <c r="F12"/>
  <c r="F10"/>
  <c r="F9"/>
  <c r="F8"/>
  <c r="F7"/>
  <c r="F6"/>
  <c r="F5"/>
  <c r="F17" s="1"/>
  <c r="F18" s="1"/>
  <c r="F19" s="1"/>
  <c r="F20" s="1"/>
  <c r="F21" s="1"/>
  <c r="F16" i="29"/>
  <c r="F15"/>
  <c r="F14"/>
  <c r="F13"/>
  <c r="F12"/>
  <c r="F10"/>
  <c r="F9"/>
  <c r="F8"/>
  <c r="F7"/>
  <c r="F6"/>
  <c r="F5"/>
  <c r="F17" s="1"/>
  <c r="F18" s="1"/>
  <c r="F19" s="1"/>
  <c r="F20" s="1"/>
  <c r="F21" s="1"/>
  <c r="F16" i="28"/>
  <c r="F15"/>
  <c r="F14"/>
  <c r="F13"/>
  <c r="F12"/>
  <c r="F10"/>
  <c r="F9"/>
  <c r="F8"/>
  <c r="F7"/>
  <c r="F6"/>
  <c r="F17" s="1"/>
  <c r="F18" s="1"/>
  <c r="F19" s="1"/>
  <c r="F20" s="1"/>
  <c r="F21" s="1"/>
  <c r="F5"/>
  <c r="F16" i="27"/>
  <c r="F15"/>
  <c r="F14"/>
  <c r="F13"/>
  <c r="F12"/>
  <c r="F10"/>
  <c r="F9"/>
  <c r="F8"/>
  <c r="F7"/>
  <c r="F6"/>
  <c r="F5"/>
  <c r="F17" s="1"/>
  <c r="F18" s="1"/>
  <c r="F19" s="1"/>
  <c r="F20" s="1"/>
  <c r="F21" s="1"/>
  <c r="F19" i="5" l="1"/>
  <c r="F20" s="1"/>
  <c r="F19" i="4"/>
  <c r="F20" s="1"/>
  <c r="F19" i="3"/>
  <c r="F20" s="1"/>
  <c r="F19" i="2"/>
  <c r="F20" s="1"/>
  <c r="F17" i="1"/>
  <c r="F18" s="1"/>
  <c r="F15" i="26"/>
  <c r="F14"/>
  <c r="F13"/>
  <c r="F12"/>
  <c r="F11"/>
  <c r="F9"/>
  <c r="F8"/>
  <c r="F7"/>
  <c r="F6"/>
  <c r="F5"/>
  <c r="F16" s="1"/>
  <c r="F17" s="1"/>
  <c r="F18" s="1"/>
  <c r="F19" s="1"/>
  <c r="F20" s="1"/>
  <c r="F19" i="1" l="1"/>
  <c r="F20" s="1"/>
  <c r="F15" i="18"/>
  <c r="F14"/>
  <c r="F13"/>
  <c r="F12"/>
  <c r="F11"/>
  <c r="F9"/>
  <c r="F8"/>
  <c r="F7"/>
  <c r="F6"/>
  <c r="F5"/>
  <c r="F16" s="1"/>
  <c r="F17" s="1"/>
  <c r="F18" s="1"/>
  <c r="F19" s="1"/>
  <c r="F20" s="1"/>
  <c r="F15" i="17"/>
  <c r="F14"/>
  <c r="F13"/>
  <c r="F12"/>
  <c r="F11"/>
  <c r="F9"/>
  <c r="F8"/>
  <c r="F7"/>
  <c r="F6"/>
  <c r="F5"/>
  <c r="F16" s="1"/>
  <c r="F17" s="1"/>
  <c r="F18" s="1"/>
  <c r="F19" s="1"/>
  <c r="F20" s="1"/>
  <c r="F15" i="16"/>
  <c r="F14"/>
  <c r="F13"/>
  <c r="F12"/>
  <c r="F11"/>
  <c r="F9"/>
  <c r="F8"/>
  <c r="F7"/>
  <c r="F6"/>
  <c r="F5"/>
  <c r="F16" s="1"/>
  <c r="F17" s="1"/>
  <c r="F18" s="1"/>
  <c r="F19" s="1"/>
  <c r="F20" s="1"/>
  <c r="F15" i="14" l="1"/>
  <c r="F14"/>
  <c r="F13"/>
  <c r="F12"/>
  <c r="F11"/>
  <c r="F9"/>
  <c r="F8"/>
  <c r="F7"/>
  <c r="F6"/>
  <c r="F5"/>
  <c r="F16" s="1"/>
  <c r="F17" s="1"/>
  <c r="F18" s="1"/>
  <c r="F19" s="1"/>
  <c r="F20" s="1"/>
  <c r="F15" i="13"/>
  <c r="F14"/>
  <c r="F13"/>
  <c r="F12"/>
  <c r="F11"/>
  <c r="F9"/>
  <c r="F8"/>
  <c r="F7"/>
  <c r="F6"/>
  <c r="F5"/>
  <c r="F16" s="1"/>
  <c r="F17" s="1"/>
  <c r="F18" s="1"/>
  <c r="F19" s="1"/>
  <c r="F20" s="1"/>
  <c r="F15" i="12"/>
  <c r="F14"/>
  <c r="F13"/>
  <c r="F12"/>
  <c r="F11"/>
  <c r="F9"/>
  <c r="F8"/>
  <c r="F7"/>
  <c r="F6"/>
  <c r="F5"/>
  <c r="F16" s="1"/>
  <c r="F17" s="1"/>
  <c r="F18" s="1"/>
  <c r="F19" s="1"/>
  <c r="F20" s="1"/>
  <c r="F15" i="11"/>
  <c r="F14"/>
  <c r="F13"/>
  <c r="F12"/>
  <c r="F11"/>
  <c r="F9"/>
  <c r="F8"/>
  <c r="F7"/>
  <c r="F6"/>
  <c r="F5"/>
  <c r="F16" s="1"/>
  <c r="F17" s="1"/>
  <c r="F18" s="1"/>
  <c r="F19" s="1"/>
  <c r="F20" s="1"/>
  <c r="F15" i="10"/>
  <c r="F14"/>
  <c r="F13"/>
  <c r="F12"/>
  <c r="F11"/>
  <c r="F9"/>
  <c r="F8"/>
  <c r="F7"/>
  <c r="F6"/>
  <c r="F5"/>
  <c r="F16" s="1"/>
  <c r="F17" s="1"/>
  <c r="F18" s="1"/>
  <c r="F19" s="1"/>
  <c r="F20" s="1"/>
  <c r="F15" i="9"/>
  <c r="F14"/>
  <c r="F13"/>
  <c r="F12"/>
  <c r="F11"/>
  <c r="F9"/>
  <c r="F8"/>
  <c r="F7"/>
  <c r="F6"/>
  <c r="F5"/>
  <c r="F16" s="1"/>
  <c r="F17" s="1"/>
  <c r="F18" s="1"/>
  <c r="F19" s="1"/>
  <c r="F20" s="1"/>
  <c r="F15" i="8"/>
  <c r="F14"/>
  <c r="F13"/>
  <c r="F12"/>
  <c r="F11"/>
  <c r="F9"/>
  <c r="F8"/>
  <c r="F7"/>
  <c r="F6"/>
  <c r="F5"/>
  <c r="F16" s="1"/>
  <c r="F17" s="1"/>
  <c r="F18" s="1"/>
  <c r="F19" s="1"/>
  <c r="F20" s="1"/>
  <c r="F15" i="7"/>
  <c r="F14"/>
  <c r="F13"/>
  <c r="F12"/>
  <c r="F11"/>
  <c r="F9"/>
  <c r="F8"/>
  <c r="F7"/>
  <c r="F6"/>
  <c r="F5"/>
  <c r="F16" s="1"/>
  <c r="F17" s="1"/>
  <c r="F18" s="1"/>
  <c r="F19" s="1"/>
  <c r="F20" s="1"/>
  <c r="F15" i="6"/>
  <c r="F14"/>
  <c r="F13"/>
  <c r="F12"/>
  <c r="F11"/>
  <c r="F9"/>
  <c r="F8"/>
  <c r="F7"/>
  <c r="F6"/>
  <c r="F5"/>
  <c r="F16" s="1"/>
  <c r="F17" s="1"/>
  <c r="F18" s="1"/>
  <c r="F19" s="1"/>
  <c r="F20" s="1"/>
</calcChain>
</file>

<file path=xl/sharedStrings.xml><?xml version="1.0" encoding="utf-8"?>
<sst xmlns="http://schemas.openxmlformats.org/spreadsheetml/2006/main" count="1413" uniqueCount="172">
  <si>
    <t>RANCHI MUNICIPAL CORPORATION, RANCHI</t>
  </si>
  <si>
    <t xml:space="preserve">BILL OF QUANTITY </t>
  </si>
  <si>
    <t>Name of Work :- Construction of PCC Road at adalhatu near baba hotel road no-02 to house of ashok kumar choudhary under ward no 02.</t>
  </si>
  <si>
    <t>Sl. No.</t>
  </si>
  <si>
    <t>Items of work</t>
  </si>
  <si>
    <t>Qnty.</t>
  </si>
  <si>
    <t>Unit</t>
  </si>
  <si>
    <t>Rate</t>
  </si>
  <si>
    <t>Amount</t>
  </si>
  <si>
    <t>1
5.1.1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</si>
  <si>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</si>
  <si>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</si>
  <si>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</si>
  <si>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</si>
  <si>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M3</t>
  </si>
  <si>
    <t>3
5.6.8 J.B.C.D</t>
  </si>
  <si>
    <t>Supplying and laying (properly as per design and drawing) rip-rap with good  quality of boulders duly packed including the cost of materials, royalty all taxes etc. but excluding the cost of carriage all complete as per specification and direction of E/I.</t>
  </si>
  <si>
    <t>4
J.B.C.D 5.3.1.1</t>
  </si>
  <si>
    <t>Providing and laying in position cement concrete of specified grade excluding the cost of centering and shutering  All work upto pilith level.1:1.5.3(1 Cement:1.5 coarse sand(zone iii):3graded stone Aggregate 20mm nomial size.</t>
  </si>
  <si>
    <t>5
   J.B.C.D 5.3.17.1</t>
  </si>
  <si>
    <t xml:space="preserve">Centering and shuttering including strutting , etc and removel of form for  foundation, footings bases of column etc for mass concrete.             </t>
  </si>
  <si>
    <t>m2</t>
  </si>
  <si>
    <t>Carriage of Materials</t>
  </si>
  <si>
    <t>i</t>
  </si>
  <si>
    <t>Sand (Lead 49 KM)</t>
  </si>
  <si>
    <t>ii</t>
  </si>
  <si>
    <t>Sand Local / Dust(Lead 13  KM)</t>
  </si>
  <si>
    <t>iii</t>
  </si>
  <si>
    <t>Stone Chips  (Lead 22 KM)</t>
  </si>
  <si>
    <t>iv</t>
  </si>
  <si>
    <t>BOULDER-LEAD-( 36 KM )</t>
  </si>
  <si>
    <t>v</t>
  </si>
  <si>
    <t>Earth (Lead 01 KM)</t>
  </si>
  <si>
    <t>TOTAL</t>
  </si>
  <si>
    <t>GST (18%)</t>
  </si>
  <si>
    <t>L. CESS (1%)</t>
  </si>
  <si>
    <t>Name of Work :- Construction of PCC Road at near parshad ji house phodan munda house to bandu house and surendra lohra house under ward no 02.</t>
  </si>
  <si>
    <t>Name of Work :- Construction of PCC Road at adalhatu house of ashok saw to house of pitamber mahto under ward no 02.</t>
  </si>
  <si>
    <t>Name of Work :- Construction of PCC Road at hatma house of bhatt ji to house of naresh ram under ward no 02.</t>
  </si>
  <si>
    <t>Name of Work :- Construction of PCC Road at near bhitha culvert B.T road to rashmi kumari house under ward no 02.</t>
  </si>
  <si>
    <t>Name of Work :- Construction of PCC Road at saryoday nagar ashok path near chandni chowk house of arti jha to house of renu devi under ward no 02.</t>
  </si>
  <si>
    <t>Name of Work :- Construction of PCC Road at adalhatu house of mahamahim to house of late hari mahto under ward no 02.</t>
  </si>
  <si>
    <t>Name of Work :- Construction of PCC Road at near parshad ji house pcc road to manoj mahli under ward no 02.</t>
  </si>
  <si>
    <t>Name of Work :- Construction of PCC Road at adalhatu singi dai path road no-05 to onward under ward no 02.</t>
  </si>
  <si>
    <t>Name of Work :- Construction of PCC Road at adalhatu back side devi mandap to house of pankaj sharma under ward no 03.</t>
  </si>
  <si>
    <t>Name of Work :- Construction of PCC Road at sarna colony gali no-04 bangali muhalla to pcc road under ward no 03.</t>
  </si>
  <si>
    <t>Name of Work :- Construction of PCC Road at edalhatu ganpati path house of paulush munda to ranjan ji under ward no 03.</t>
  </si>
  <si>
    <t>Name of Work :- Construction of PCC Road at Dhelatoli from house of Mr. S Lakra to house of hemant ekka under ward no 09.</t>
  </si>
  <si>
    <t xml:space="preserve"> </t>
  </si>
  <si>
    <t>2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</si>
  <si>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</si>
  <si>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Sand Local / Dust(Lead 22  KM)</t>
  </si>
  <si>
    <t>Name of Work :- Construction of PCC Road in Ketaribagan Road no-7,A,1 from house of  Master ji house to Moon bakhla  under ward no. 13.</t>
  </si>
  <si>
    <t>Labour for cleaning the work site before and after work etc.</t>
  </si>
  <si>
    <t>Each</t>
  </si>
  <si>
    <t>2
5.1.1 J.B.C.D</t>
  </si>
  <si>
    <t xml:space="preserve">3
4/M004 </t>
  </si>
  <si>
    <t>4
5.6.8 J.B.C.D</t>
  </si>
  <si>
    <t>5
J.B.C.D 5.3.1.1</t>
  </si>
  <si>
    <t>6
   J.B.C.D 5.3.17.1</t>
  </si>
  <si>
    <t>Sand (Lead 42 KM)</t>
  </si>
  <si>
    <t>Sand Local / Dust(Lead 15 KM)</t>
  </si>
  <si>
    <t>Stone Chips  (Lead 15 KM)</t>
  </si>
  <si>
    <t>BOULDER-LEAD-( 29 KM )</t>
  </si>
  <si>
    <t>Name of Work :- Construction of PCC Road in Ghat Road from house of Rajat Keshri to Sudesh Kumar via house of Sanatan munda  under ward no. 13.</t>
  </si>
  <si>
    <t>Name of Work :- Construction of PCC Road in Ketaribagan Road no-01A house of ramesh Lohra to House of Yogi Lohra under ward no. 13.</t>
  </si>
  <si>
    <t>Name of Work :- Construction of PCC Road in Ketaribagan Road no-5  from house of Prakash Raj to Anita Topno  under ward no. 13.</t>
  </si>
  <si>
    <t>Name of Work :- Improvement of PCC road at lower chutia near school kocha under ward no-14.</t>
  </si>
  <si>
    <t>2
J.B.C.D 5.3.1.1</t>
  </si>
  <si>
    <t>3
   J.B.C.D 5.3.17.1</t>
  </si>
  <si>
    <t>Name of Work :- Beautyfication of Daskarma Ghat in makchundtoli in front of Peepul Tree under ward no-14</t>
  </si>
  <si>
    <t>1
B.C.D
5.10.4</t>
  </si>
  <si>
    <t>Dismantling patent stone floor including stacking serviceable materials in countable stacks within 15M. lead and disposal of unserviceable materials with all leads all complete as per direction of E/l.</t>
  </si>
  <si>
    <t>2
B.C.D
5.6.7</t>
  </si>
  <si>
    <t>Providing 25 mm thick first class patent stone flooring (1:2:4) with stone chips in two layers, bottom layer 19 mm thick (1:2:4) with 12 mm to 6mm size graded stone chips and top layer 6 mm thick (1:2) with 6mm down stone chips, in panels including cost of curing, finishing the surface smooth by rubbing with carborandum stone, taxes and royalty with all complete as per building specification and direction of E/l</t>
  </si>
  <si>
    <t>3
COMMON
Pg. 186</t>
  </si>
  <si>
    <t>Labour for scrabing of wall for paint and putty</t>
  </si>
  <si>
    <t>md</t>
  </si>
  <si>
    <t>4
BCD
5.7.14</t>
  </si>
  <si>
    <t>Providing 12mm thick water proof cement plaster (1:3) with clean coarse sand of F.M. 1.5 with 5% cico or any other approved water proofing compoundincluding taxes and royalty all complete as per building specification and direction of E/l.</t>
  </si>
  <si>
    <t>M²</t>
  </si>
  <si>
    <t>5
BCD
5.7.6</t>
  </si>
  <si>
    <t>Providing 6 mm thick cement plaster (1:4) in ceiling with clean coarse sand of F.M. 1.5  including   screening,   curing  with  all   leads  and   lifts  of water, scaffolding taxes and royalty all complete as per building specification and direction of E/l.</t>
  </si>
  <si>
    <t>6
DSR 13.80</t>
  </si>
  <si>
    <t xml:space="preserve">Providing and applying white cement based putty of average thickness 1 mm, of approved brand and manufacturer, over the plastered wall surface to  prepare the surface even and smooth complete.    </t>
  </si>
  <si>
    <t>7
DSR
13.47.1</t>
  </si>
  <si>
    <t>Finishing walls with Premium Acrylic Smooth exterior paint with Silicone additives of required shade:  New work (Two or more coats applied @ 1.43 ltr/10 sqm over and includingbase coat of water proofing cement paint applied @ 2.20 kg/10 sqm)</t>
  </si>
  <si>
    <t>8
BCD
5.5.12</t>
  </si>
  <si>
    <t>Supplying, fitting and fixing M.S. grill made of 20x6mm M.S. flat as per approved design and drawing, properly fabricated with joints continuous fillet welded and finished smooth , carriage of grill to work site, hoisting as per building specification and direction of E/l. (where materials is not supplied by the deptt.)</t>
  </si>
  <si>
    <t xml:space="preserve">kg </t>
  </si>
  <si>
    <t>9
BCD
5.8.45</t>
  </si>
  <si>
    <t>Providing two coats of synthetic enamel paint of approved shade and make over steel surface including cleaning the surface thoroughly, scaffolding and taxes all complete as per building specification and direciton of E/l.</t>
  </si>
  <si>
    <t>10
DSR
12.20</t>
  </si>
  <si>
    <t>Providing and laying pressed clay tiles (as per approved pattern 20 mm nominal thickness of approved size) on roofs jointed with cement mortar 1:4 (1 cement : 4 coarse sand) mixed with 2% integral water proofing compound, laid over a bed of 20 mm thick cement mortar 1:4 (1 cement : 4 coarse sand) and finished neat complete.</t>
  </si>
  <si>
    <t>11
BCD
5.3.11</t>
  </si>
  <si>
    <t xml:space="preserve">Providing and Laying in position specified grade of Reinforced cement concrete work in beams, suspended floors, roofs having slope upto 15° landings, balconies, shelves, chajjas, lintels, bands' plain window sills, staircases and spiral stair cases above plinth level upto floor five level, excluding the cost of centering, shuttering, finishing and reinforcement.
1:1.5:3 (1 cement : 1.5 coarse sand( zone III) : 3 graded stone aggregate 20mm nominal size)    </t>
  </si>
  <si>
    <t>M³</t>
  </si>
  <si>
    <t>12
BCD
5.5.4
5.5.5</t>
  </si>
  <si>
    <t>Providing tor steel reinforcement of 8mm. dia. rods as per approved design and drawing with cutting, bending and binding with annealed wire with cost of wire, removal of rust, placing the rods in position (excluding carriage of bars to work site) all complete as per building specification and direction of E/l. TMT Fe 500 {(Only Valid for TATA(Tiscon), SAIL, JSPL, Electrosteel steels ltd.Bokaro and Vizag(RINL)} .   And above dia.
(i) 8 mm dia</t>
  </si>
  <si>
    <t>MT</t>
  </si>
  <si>
    <t>(ii) 10 mm dia</t>
  </si>
  <si>
    <t>13
BCD
5.2.11</t>
  </si>
  <si>
    <t>Providing designation 75 A brick work in C.M. (1:6) in superstructure with approved quality of clean coarse sand of F.M. 2 to 2.5 including providing 10 mm thick mortar joints cost of screening materials , scafolding , raking out joints to 15mm depth curing, taxes and royalty all complete as per building specification and direction of E/l.</t>
  </si>
  <si>
    <t>14
BCD
5.3.1.2</t>
  </si>
  <si>
    <t xml:space="preserve">Providing and Laying in position cement concrete of specified grade   excluding the cost of centering and shuttering - All work upto plinth level.  1:2:4 (1 cement : 2 coarse sand( zone III) : 4 graded stone aggregate 20mm nominal size)    
</t>
  </si>
  <si>
    <t>15
BCD
5.7.3</t>
  </si>
  <si>
    <t>Providing 12 mm cement plaster (1:6) with clean coarse sand of F.M. 1.5   including   screening,   curing  with  all   leads  and   lifts  of water, scaffolding taxes and royalty all complete as per building specification and direction of E/l.</t>
  </si>
  <si>
    <t>16
BCD
5.8.24</t>
  </si>
  <si>
    <t>Providing two coats of snowcem of approved shade and make over a coat of cement primer on new surface including preparing the plastered surface smooth with sand paper, scaffolding, curing and taxes all complete as per building specification and direction of E/l.</t>
  </si>
  <si>
    <t>17
DSR
4.17</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</si>
  <si>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</si>
  <si>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Chips(Lead 15 KM)</t>
  </si>
  <si>
    <t xml:space="preserve">Bricks (08 KM) </t>
  </si>
  <si>
    <t>0 %</t>
  </si>
  <si>
    <t>Name of Work :- Improvement of PCC road in front of Amar Chowk at hatia talab gali under ward no-14.</t>
  </si>
  <si>
    <t>RANCHI  MUNICIPAL  CORPORATION,  RANCHI</t>
  </si>
  <si>
    <t>BILL OF QUANTITY</t>
  </si>
  <si>
    <t>NAME OF WORK:- CONSTRUCTION OF PCC ROAD AT JAGATPURAM LANE NO 17 HOUSE OF JITENDRA KASYAP TO HOUSE OF VIJAY SINGH UNDER WARD-01 OF RMC, RANCHI</t>
  </si>
  <si>
    <t>SL</t>
  </si>
  <si>
    <t xml:space="preserve"> Item of works</t>
  </si>
  <si>
    <t>Quantity</t>
  </si>
  <si>
    <t xml:space="preserve">Rate          </t>
  </si>
  <si>
    <t xml:space="preserve">Amount                     </t>
  </si>
  <si>
    <t>1                  5.1.1</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</si>
  <si>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</si>
  <si>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2.     5.1.10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</si>
  <si>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</si>
  <si>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3.         5.6.8</t>
  </si>
  <si>
    <t>Supplying and laying (properly as per design and drawing )rip-rap with good quality of boulders duly packed including the cost of materials,royalty all taxes etc.but excluding the cost of carriage, all complete as per specification and direction of E/I.</t>
  </si>
  <si>
    <t>4         5.3.1.1</t>
  </si>
  <si>
    <t>Providing and laying in position cement concrete of specified grade excluding the cost of centering and shuttering - All work up to plinth level 1:1.5:3 ( 1 cement: 1.5 course sand (zone- III): 3 graded stone agreegate 20mm nominal size)</t>
  </si>
  <si>
    <t>5              5.3.17.1</t>
  </si>
  <si>
    <t>Centering and shuttering including strutting, propping etc. and removal of from for Foundations,footings, bases of columns, etc. for mass concrete.</t>
  </si>
  <si>
    <t>CARRIAGE OF MATERIALS</t>
  </si>
  <si>
    <t>(i)</t>
  </si>
  <si>
    <t>SAND-LEAD-49KM</t>
  </si>
  <si>
    <t>(ii)</t>
  </si>
  <si>
    <t>LOCAL SAND-LEAD-13KM</t>
  </si>
  <si>
    <t>(iii)</t>
  </si>
  <si>
    <t>STONE CHIPS-LEAD-22KM</t>
  </si>
  <si>
    <t>(iv)</t>
  </si>
  <si>
    <t>BOULDER-LEAD-36KM</t>
  </si>
  <si>
    <t>(v)</t>
  </si>
  <si>
    <t>EARTH-LEAD-1KM</t>
  </si>
  <si>
    <t xml:space="preserve">GST18% </t>
  </si>
  <si>
    <t>L CESS 1%</t>
  </si>
  <si>
    <t>NAME OF WORK:- CONSTRUCTION OF PCC ROAD AT HATHIYA GONDA JHIRGA TOLI HOUSE OF BUDHNI MUNDA TO HOUSE OF PAWAN KUMAR UNDER WARD-01 OF RMC, RANCHI</t>
  </si>
  <si>
    <t>NAME OF WORK:- CONSTRUCTION OF PCC ROAD AT SARYODAY NAGAR ROAD NO 2 NEAR CHANDWE POND HOUSE OF DEEPAK KUMAR SAHU TO ONWARDS UNDER WARD-01 OF RMC, RANCHI</t>
  </si>
  <si>
    <t>NAME OF WORK:- CONSTRUCTION OF PCC ROAD AT JAGATPURAM MAGADH COLONY HOUSE OF MAHTO MISSION TO HOUSE OF GIRISH NIWAS UNDER WARD-01 OF RMC, RANCHI</t>
  </si>
  <si>
    <t>NAME OF WORK:- CONSTRUCTION OF PCC ROAD AT JAGATPURAM ROAD NO 7 HOUSE OF R B PRASAD TO HOUSE OF AMIT KUMAR  UNDER WARD-01 OF RMC, RANCHI</t>
  </si>
  <si>
    <t>NAME OF WORK:- CONSTRUCTION OF PCC ROAD AT HATMA BHATHA GARHA TARCHIYUS KUJUR HOUSE TO  ANAM ORAON UNDER WARD-02 OF RMC, RANCHI</t>
  </si>
  <si>
    <t>NAME OF WORK:- CONSTRUCTION OF PCC ROAD AT DEVI MANDAP ROAD HOUSE OF FULA MAHTO TO  HOUSE OF BANGALI JI UNDER WARD-05 OF RMC, RANCHI</t>
  </si>
  <si>
    <t>NAME OF WORK:- CONSTRUCTION OF PCC ROAD AT BASANT VIHAR  FROM SHIV MANDIR  TO HOUSE OF RAJAN NAYAK UNDER WARD-05 OF RMC, RANCHI</t>
  </si>
  <si>
    <t>1.         5.6.8</t>
  </si>
  <si>
    <t>2         5.3.1.1</t>
  </si>
  <si>
    <t>3             5.3.17.1</t>
  </si>
  <si>
    <t>NAME OF WORK:- CONSTRUCTION OF PAVER BLOCK NEAR GOVINDAM BANQUET HALL UNDER WARD-05 OF RMC, RANCHI</t>
  </si>
  <si>
    <t>2         16.91</t>
  </si>
  <si>
    <t xml:space="preserve">Providing and laying factory made chamfered edge Cement Concrete
paver blocks in footpath, parks, lawns, drive ways or light traffic
parking etc, proper embedding/laying of inter locking paver blocks into the sand
size and pattern, finishing and sweeping extra sand. complete all as
per direction of Engineer-in-Charge
80 mm thick C.C. paver block of M-30 grade with approved
color design and pattern. </t>
  </si>
  <si>
    <t>3         5.3.1.1</t>
  </si>
  <si>
    <t>NAME OF WORK:- CONSTRUCTION OF PCC ROAD AT LEAM BASTI FROM GOVT SCHOOL TO BHANDA TANR UNDER WARD-05 OF RMC, RANCHI</t>
  </si>
  <si>
    <t>Name of Work :- Construction of PCC Road at Kokar Chunna Bhatta,Kutti Gali from house of Nagu Singh to house of Appu Pathak under ward no-08</t>
  </si>
  <si>
    <t>M2</t>
  </si>
  <si>
    <t>Carriage of materials</t>
  </si>
  <si>
    <t>Sand  (Lead Upto 49 km)</t>
  </si>
  <si>
    <t>Stone Boulder (Lead 36  KM)</t>
  </si>
  <si>
    <t>Stone Chips (Lead 22KM)</t>
  </si>
  <si>
    <t>Add 18%  GST</t>
  </si>
  <si>
    <t>Total</t>
  </si>
  <si>
    <t>Add 1 % L Cess</t>
  </si>
  <si>
    <t xml:space="preserve">1% L Cess </t>
  </si>
  <si>
    <t>Say</t>
  </si>
</sst>
</file>

<file path=xl/styles.xml><?xml version="1.0" encoding="utf-8"?>
<styleSheet xmlns="http://schemas.openxmlformats.org/spreadsheetml/2006/main">
  <numFmts count="2">
    <numFmt numFmtId="164" formatCode="&quot;₹&quot;\ #,##0.00"/>
    <numFmt numFmtId="165" formatCode="0.000"/>
  </numFmts>
  <fonts count="18">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sz val="11"/>
      <color theme="1"/>
      <name val="Calibri"/>
      <family val="2"/>
      <scheme val="minor"/>
    </font>
    <font>
      <b/>
      <sz val="12"/>
      <color theme="1"/>
      <name val="Century"/>
      <family val="1"/>
    </font>
    <font>
      <b/>
      <sz val="10"/>
      <color theme="1"/>
      <name val="Century"/>
      <family val="1"/>
    </font>
    <font>
      <b/>
      <sz val="10"/>
      <color theme="1"/>
      <name val="Calibri"/>
      <family val="2"/>
      <scheme val="minor"/>
    </font>
    <font>
      <b/>
      <sz val="9"/>
      <color theme="1"/>
      <name val="Arial"/>
      <family val="2"/>
    </font>
    <font>
      <sz val="9"/>
      <color theme="1"/>
      <name val="Arial"/>
      <family val="2"/>
    </font>
    <font>
      <sz val="10"/>
      <color theme="1"/>
      <name val="Calibri"/>
      <family val="2"/>
      <scheme val="minor"/>
    </font>
    <font>
      <b/>
      <sz val="9"/>
      <color theme="1"/>
      <name val="Calibri"/>
      <family val="2"/>
      <scheme val="minor"/>
    </font>
    <font>
      <sz val="9"/>
      <color theme="1"/>
      <name val="Calibri"/>
      <family val="2"/>
      <scheme val="minor"/>
    </font>
    <font>
      <sz val="9"/>
      <color indexed="8"/>
      <name val="Tahoma"/>
      <family val="2"/>
    </font>
    <font>
      <sz val="9"/>
      <color indexed="8"/>
      <name val="Calibri"/>
      <family val="2"/>
      <scheme val="minor"/>
    </font>
    <font>
      <b/>
      <sz val="9"/>
      <color theme="1"/>
      <name val="Calibri"/>
      <family val="2"/>
    </font>
    <font>
      <sz val="9"/>
      <color theme="1"/>
      <name val="Calibri"/>
      <family val="2"/>
    </font>
    <font>
      <b/>
      <sz val="16"/>
      <color theme="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cellStyleXfs>
  <cellXfs count="70">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49"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1" applyFont="1" applyBorder="1" applyAlignment="1">
      <alignment horizontal="center" vertical="center" wrapText="1"/>
    </xf>
    <xf numFmtId="0" fontId="9" fillId="0" borderId="1" xfId="1" applyFont="1" applyBorder="1" applyAlignment="1">
      <alignment horizontal="justify" vertical="top" wrapText="1"/>
    </xf>
    <xf numFmtId="2" fontId="8" fillId="0" borderId="1" xfId="1" applyNumberFormat="1" applyFont="1" applyBorder="1" applyAlignment="1">
      <alignment horizontal="center" vertical="center" wrapText="1"/>
    </xf>
    <xf numFmtId="2" fontId="9" fillId="0" borderId="1" xfId="1" applyNumberFormat="1" applyFont="1" applyBorder="1" applyAlignment="1">
      <alignment horizontal="center" vertical="center"/>
    </xf>
    <xf numFmtId="2" fontId="8" fillId="0" borderId="1" xfId="1" applyNumberFormat="1" applyFont="1" applyBorder="1" applyAlignment="1">
      <alignment horizontal="center" vertical="center"/>
    </xf>
    <xf numFmtId="164" fontId="8" fillId="0" borderId="1" xfId="1" applyNumberFormat="1" applyFont="1" applyBorder="1" applyAlignment="1">
      <alignment horizontal="center" vertical="center"/>
    </xf>
    <xf numFmtId="0" fontId="10" fillId="0" borderId="0" xfId="0" applyFont="1"/>
    <xf numFmtId="0" fontId="11" fillId="0" borderId="1" xfId="0" applyFont="1" applyBorder="1" applyAlignment="1">
      <alignment horizontal="center" vertical="center" wrapText="1"/>
    </xf>
    <xf numFmtId="0" fontId="12" fillId="0" borderId="1" xfId="0" applyFont="1" applyBorder="1" applyAlignment="1">
      <alignment horizontal="justify" vertical="top" wrapText="1"/>
    </xf>
    <xf numFmtId="2" fontId="12" fillId="0" borderId="1" xfId="0" applyNumberFormat="1" applyFont="1" applyBorder="1" applyAlignment="1">
      <alignment horizontal="center" vertical="center"/>
    </xf>
    <xf numFmtId="0" fontId="4" fillId="0" borderId="0" xfId="0" applyFont="1"/>
    <xf numFmtId="0" fontId="13" fillId="2" borderId="1" xfId="0" quotePrefix="1" applyFont="1" applyFill="1" applyBorder="1" applyAlignment="1">
      <alignment horizontal="center" vertical="center" wrapText="1"/>
    </xf>
    <xf numFmtId="0" fontId="14" fillId="2" borderId="1" xfId="0" applyFont="1" applyFill="1" applyBorder="1" applyAlignment="1">
      <alignment horizontal="justify" vertical="top" wrapText="1"/>
    </xf>
    <xf numFmtId="2"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2" fontId="11"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justify" vertical="top" wrapText="1"/>
    </xf>
    <xf numFmtId="2" fontId="16" fillId="0" borderId="1" xfId="0" applyNumberFormat="1" applyFont="1" applyBorder="1" applyAlignment="1">
      <alignment horizontal="center" vertical="center"/>
    </xf>
    <xf numFmtId="0" fontId="11" fillId="0" borderId="1" xfId="0" applyFont="1" applyBorder="1" applyAlignment="1">
      <alignment horizontal="center"/>
    </xf>
    <xf numFmtId="0" fontId="12" fillId="0" borderId="1" xfId="0" applyFont="1" applyBorder="1" applyAlignment="1">
      <alignment horizontal="justify" vertical="top"/>
    </xf>
    <xf numFmtId="2" fontId="12" fillId="0" borderId="1" xfId="0" applyNumberFormat="1" applyFont="1" applyBorder="1" applyAlignment="1">
      <alignment horizontal="justify" vertical="top"/>
    </xf>
    <xf numFmtId="0" fontId="11" fillId="0" borderId="1" xfId="0" applyFont="1" applyBorder="1" applyAlignment="1">
      <alignment horizontal="left" vertical="center" wrapText="1"/>
    </xf>
    <xf numFmtId="0" fontId="4" fillId="0" borderId="0" xfId="0" applyFont="1" applyAlignment="1">
      <alignment horizontal="center" vertical="center"/>
    </xf>
    <xf numFmtId="0" fontId="12" fillId="0" borderId="1" xfId="0" applyFont="1" applyBorder="1" applyAlignment="1">
      <alignment horizontal="center" vertical="center"/>
    </xf>
    <xf numFmtId="2" fontId="11" fillId="0" borderId="1" xfId="0" applyNumberFormat="1" applyFont="1" applyBorder="1" applyAlignment="1">
      <alignment horizontal="center" vertical="center"/>
    </xf>
    <xf numFmtId="0" fontId="11" fillId="0" borderId="1" xfId="0" applyFont="1" applyBorder="1"/>
    <xf numFmtId="0" fontId="11" fillId="0" borderId="1" xfId="0" applyFont="1" applyBorder="1" applyAlignment="1">
      <alignment vertical="top"/>
    </xf>
    <xf numFmtId="0" fontId="4" fillId="0" borderId="1" xfId="0" applyFont="1" applyBorder="1" applyAlignment="1">
      <alignment horizontal="center" vertical="center"/>
    </xf>
    <xf numFmtId="164" fontId="11" fillId="0" borderId="1" xfId="0" applyNumberFormat="1" applyFont="1" applyBorder="1" applyAlignment="1">
      <alignment horizontal="center" vertical="center"/>
    </xf>
    <xf numFmtId="2" fontId="4" fillId="0" borderId="0" xfId="0" applyNumberFormat="1" applyFont="1"/>
    <xf numFmtId="2" fontId="0" fillId="0" borderId="0" xfId="0" applyNumberFormat="1"/>
    <xf numFmtId="0" fontId="9" fillId="0" borderId="1" xfId="0" applyFont="1" applyBorder="1" applyAlignment="1">
      <alignment horizontal="left" vertical="top" wrapText="1"/>
    </xf>
    <xf numFmtId="164" fontId="3" fillId="0" borderId="1" xfId="0" applyNumberFormat="1" applyFont="1" applyBorder="1" applyAlignment="1">
      <alignment horizontal="center" vertical="center" wrapText="1"/>
    </xf>
    <xf numFmtId="165"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2" fillId="0" borderId="1" xfId="0" applyNumberFormat="1" applyFont="1" applyBorder="1" applyAlignment="1">
      <alignment horizontal="center" vertical="center"/>
    </xf>
    <xf numFmtId="164" fontId="1" fillId="0" borderId="0" xfId="0" applyNumberFormat="1" applyFont="1" applyAlignment="1">
      <alignment horizontal="center" vertical="center"/>
    </xf>
    <xf numFmtId="164" fontId="3" fillId="0" borderId="1" xfId="0" applyNumberFormat="1" applyFont="1" applyBorder="1" applyAlignment="1">
      <alignment horizontal="center"/>
    </xf>
    <xf numFmtId="0" fontId="3" fillId="0" borderId="1" xfId="0" applyFont="1" applyBorder="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right" vertical="center" wrapText="1"/>
    </xf>
    <xf numFmtId="0" fontId="17" fillId="0" borderId="1" xfId="0" applyFont="1" applyBorder="1" applyAlignment="1">
      <alignment horizontal="center" vertical="center"/>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 xmlns:a16="http://schemas.microsoft.com/office/drawing/2014/main" id="{E4620CE8-1D41-4E71-9CD1-FAF0F2024A8E}"/>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 xmlns:a16="http://schemas.microsoft.com/office/drawing/2014/main" id="{00F4A9ED-0B73-48D5-A19F-E6A86C8657E2}"/>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 xmlns:a16="http://schemas.microsoft.com/office/drawing/2014/main" id="{1FB55C71-AE06-46A4-A910-BD93217577D2}"/>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 xmlns:a16="http://schemas.microsoft.com/office/drawing/2014/main" id="{FB3D15C8-F258-4BB7-AF74-93AA46BC2B7C}"/>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104775</xdr:colOff>
      <xdr:row>0</xdr:row>
      <xdr:rowOff>104775</xdr:rowOff>
    </xdr:from>
    <xdr:to>
      <xdr:col>1</xdr:col>
      <xdr:colOff>609600</xdr:colOff>
      <xdr:row>0</xdr:row>
      <xdr:rowOff>700183</xdr:rowOff>
    </xdr:to>
    <xdr:pic>
      <xdr:nvPicPr>
        <xdr:cNvPr id="2" name="Picture 1">
          <a:extLst>
            <a:ext uri="{FF2B5EF4-FFF2-40B4-BE49-F238E27FC236}">
              <a16:creationId xmlns="" xmlns:a16="http://schemas.microsoft.com/office/drawing/2014/main" id="{3E62D4E0-325D-42C2-8A16-A4F6EA127C6B}"/>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twoCellAnchor>
  <xdr:twoCellAnchor editAs="oneCell">
    <xdr:from>
      <xdr:col>4</xdr:col>
      <xdr:colOff>400051</xdr:colOff>
      <xdr:row>0</xdr:row>
      <xdr:rowOff>47626</xdr:rowOff>
    </xdr:from>
    <xdr:to>
      <xdr:col>5</xdr:col>
      <xdr:colOff>116601</xdr:colOff>
      <xdr:row>0</xdr:row>
      <xdr:rowOff>695326</xdr:rowOff>
    </xdr:to>
    <xdr:pic>
      <xdr:nvPicPr>
        <xdr:cNvPr id="3" name="Picture 2" descr="RMC_LOGO.jpg">
          <a:extLst>
            <a:ext uri="{FF2B5EF4-FFF2-40B4-BE49-F238E27FC236}">
              <a16:creationId xmlns="" xmlns:a16="http://schemas.microsoft.com/office/drawing/2014/main" id="{E25AD4D2-9F79-4CEE-B10E-E283E48F840F}"/>
            </a:ext>
          </a:extLst>
        </xdr:cNvPr>
        <xdr:cNvPicPr>
          <a:picLocks noChangeAspect="1"/>
        </xdr:cNvPicPr>
      </xdr:nvPicPr>
      <xdr:blipFill>
        <a:blip xmlns:r="http://schemas.openxmlformats.org/officeDocument/2006/relationships" r:embed="rId2" cstate="print"/>
        <a:stretch>
          <a:fillRect/>
        </a:stretch>
      </xdr:blipFill>
      <xdr:spPr>
        <a:xfrm>
          <a:off x="5057776" y="47626"/>
          <a:ext cx="611900" cy="647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ESTIMATE%202022%20NEW%20-%20ward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WARD-08/ROAD/PCC%20ROAD%20Chunna%20Bhat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WARD-08/ROAD/PCC%20ROAD%20Pace%20rd%20Mariyam%20kujur%20culver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ARD-08/ROAD/PCC%20ROAD%20Sarnatoli%20Gali01,%2005I&amp;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CC ROAD"/>
      <sheetName val="PCC Material"/>
      <sheetName val="RCC DRAIN"/>
      <sheetName val="Drain Material"/>
      <sheetName val="comp"/>
      <sheetName val="comp mat"/>
      <sheetName val="Abstract"/>
      <sheetName val="Dy. Mayor"/>
      <sheetName val="Dy. Mat"/>
      <sheetName val="File"/>
      <sheetName val="w2 MUMTAZ"/>
      <sheetName val="mat2"/>
      <sheetName val="W2 JOGO"/>
      <sheetName val="MAT JOGO"/>
      <sheetName val="ADALHATU RD5"/>
      <sheetName val="RD5 MAT"/>
      <sheetName val="Big Drain"/>
      <sheetName val="big mat"/>
      <sheetName val="W5 DRAIN"/>
      <sheetName val="W5 MAT"/>
      <sheetName val="Drain5"/>
      <sheetName val="w5mat"/>
      <sheetName val="ward 5 final"/>
      <sheetName val="final mat"/>
      <sheetName val="Sheet1"/>
      <sheetName val="w9"/>
      <sheetName val="PCC Material (2)"/>
      <sheetName val="AKHRA SHED MANCH"/>
      <sheetName val="SHED MANCH MAT"/>
      <sheetName val="Sarna Colony"/>
      <sheetName val="sarna mat"/>
      <sheetName val="krishna nagar"/>
      <sheetName val="krishna mat"/>
      <sheetName val="PUCHKA"/>
      <sheetName val="PUCHKA MAT"/>
      <sheetName val="GANPATI"/>
      <sheetName val="GANPATI MAT"/>
      <sheetName val="DEVI MANDAP"/>
      <sheetName val="DEVI MAT"/>
      <sheetName val="SINDWAR"/>
      <sheetName val="SINDWAR MAT"/>
      <sheetName val="SIND KARAM"/>
      <sheetName val="KARAM MAT"/>
      <sheetName val="Chitragupt 5"/>
      <sheetName val="Chitra mat"/>
      <sheetName val="FULA MAHTO5"/>
      <sheetName val="FULA MAT"/>
      <sheetName val="Leam Basti"/>
      <sheetName val="Leam Mat"/>
      <sheetName val="Ram Ohdar"/>
      <sheetName val="R Ohdar Mat"/>
      <sheetName val="sundar nagar"/>
      <sheetName val="sundar mat"/>
      <sheetName val="KHIJURTOLA GREEN"/>
      <sheetName val="KHI GREEN MAT"/>
      <sheetName val="KHIJURTOLA ASHOK"/>
      <sheetName val="KHI ASHOK MAT"/>
      <sheetName val="KHI TAPU"/>
      <sheetName val="KHI TAPU MAT"/>
      <sheetName val="WAXPOL"/>
      <sheetName val="WAXPOL MAT"/>
      <sheetName val="LEAM BASTI GOVT SCHOOL"/>
      <sheetName val="LEAM GOVT MAT"/>
      <sheetName val="LEAM BOQ"/>
      <sheetName val="Basant shiv"/>
      <sheetName val="Basant Mat"/>
      <sheetName val="Basant BOQ"/>
      <sheetName val="Govindam paver"/>
      <sheetName val="gov mat"/>
      <sheetName val="Govindam BOQ"/>
      <sheetName val="BIL TANR"/>
      <sheetName val="BIL MAT"/>
      <sheetName val="BILTANR BOQ"/>
      <sheetName val="fula BOQ"/>
    </sheetNames>
    <sheetDataSet>
      <sheetData sheetId="0"/>
      <sheetData sheetId="1"/>
      <sheetData sheetId="2">
        <row r="37">
          <cell r="I37">
            <v>848.82</v>
          </cell>
        </row>
        <row r="38">
          <cell r="I38">
            <v>313.14</v>
          </cell>
        </row>
        <row r="39">
          <cell r="I39">
            <v>447.06</v>
          </cell>
        </row>
        <row r="40">
          <cell r="I40">
            <v>679.66</v>
          </cell>
        </row>
        <row r="41">
          <cell r="I41">
            <v>117.54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ow r="7">
          <cell r="G7">
            <v>100.67969413763805</v>
          </cell>
          <cell r="I7">
            <v>151.82</v>
          </cell>
        </row>
        <row r="11">
          <cell r="G11">
            <v>20.390824129141883</v>
          </cell>
          <cell r="I11">
            <v>589.51</v>
          </cell>
        </row>
        <row r="15">
          <cell r="G15">
            <v>52.251486830926076</v>
          </cell>
          <cell r="I15">
            <v>1756.4</v>
          </cell>
        </row>
        <row r="19">
          <cell r="G19">
            <v>63.721325403568393</v>
          </cell>
          <cell r="I19">
            <v>4961.7299999999996</v>
          </cell>
        </row>
        <row r="23">
          <cell r="G23">
            <v>41.82156133828996</v>
          </cell>
          <cell r="I23">
            <v>194.5</v>
          </cell>
        </row>
      </sheetData>
      <sheetData sheetId="62">
        <row r="7">
          <cell r="F7">
            <v>27.40016992353441</v>
          </cell>
          <cell r="G7">
            <v>20.390824129141883</v>
          </cell>
          <cell r="H7">
            <v>54.80033984706882</v>
          </cell>
          <cell r="I7">
            <v>52.251486830926076</v>
          </cell>
          <cell r="J7">
            <v>100.67969413763805</v>
          </cell>
        </row>
      </sheetData>
      <sheetData sheetId="63"/>
      <sheetData sheetId="64">
        <row r="7">
          <cell r="G7">
            <v>13.933729821580288</v>
          </cell>
        </row>
        <row r="13">
          <cell r="G13">
            <v>109.74228263947889</v>
          </cell>
        </row>
        <row r="17">
          <cell r="G17">
            <v>72.026022304832722</v>
          </cell>
        </row>
        <row r="19">
          <cell r="G19">
            <v>47.189181534975923</v>
          </cell>
        </row>
        <row r="20">
          <cell r="G20">
            <v>94.378363069951845</v>
          </cell>
        </row>
        <row r="21">
          <cell r="G21">
            <v>13.933729821580288</v>
          </cell>
        </row>
      </sheetData>
      <sheetData sheetId="65"/>
      <sheetData sheetId="66"/>
      <sheetData sheetId="67">
        <row r="7">
          <cell r="G7">
            <v>23.364485981308409</v>
          </cell>
        </row>
        <row r="11">
          <cell r="G11">
            <v>297.39776951672866</v>
          </cell>
          <cell r="I11">
            <v>877.72</v>
          </cell>
        </row>
        <row r="16">
          <cell r="G16">
            <v>0.76642594165958644</v>
          </cell>
          <cell r="I16">
            <v>4961.7299999999996</v>
          </cell>
        </row>
        <row r="18">
          <cell r="G18">
            <v>0.32956315491362215</v>
          </cell>
        </row>
        <row r="19">
          <cell r="G19">
            <v>0.65912630982724429</v>
          </cell>
        </row>
        <row r="20">
          <cell r="G20">
            <v>23.364485981308409</v>
          </cell>
        </row>
      </sheetData>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Kokar Chuna Bhatta "/>
      <sheetName val="BOQ"/>
    </sheetNames>
    <sheetDataSet>
      <sheetData sheetId="0" refreshError="1">
        <row r="3">
          <cell r="A3" t="str">
            <v>Name of Work :- Construction of PCC Road at Kokar Chunna Bhatta,Kuttiu Gali from house of Nagu Singh to house of Appu Pathak under ward no-08</v>
          </cell>
        </row>
        <row r="5">
          <cell r="A5" t="str">
            <v>1.            5.10.2</v>
          </cell>
          <cell r="B5" t="str">
            <v xml:space="preserve">Dismantling plain cement or lime concrete work including stacking serviceable materials in countable stacks within 15M.lead and disposal of unserviceable materials with all leads complete  as per direction of E/I.           </v>
          </cell>
        </row>
        <row r="8">
          <cell r="G8">
            <v>19.82</v>
          </cell>
          <cell r="I8">
            <v>955.89</v>
          </cell>
        </row>
        <row r="9">
          <cell r="A9" t="str">
            <v>2           5.1.1</v>
          </cell>
          <cell r="B9"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12">
          <cell r="G12">
            <v>22.6</v>
          </cell>
          <cell r="I12">
            <v>151.82</v>
          </cell>
        </row>
        <row r="13">
          <cell r="A13" t="str">
            <v>3 4/M004</v>
          </cell>
          <cell r="B13"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6">
          <cell r="G16">
            <v>6.34</v>
          </cell>
          <cell r="I16">
            <v>347.85</v>
          </cell>
        </row>
        <row r="17">
          <cell r="A17" t="str">
            <v>4 5.6.8WRD</v>
          </cell>
          <cell r="B17" t="str">
            <v>Supplying and laying (properly as per design and drawing) rip-rap with good  quality of boulders duly packed including the cost of materials, royalty all taxes etc. but excluding the cost of carriage all complete as per specification and direction of E/I.</v>
          </cell>
        </row>
        <row r="20">
          <cell r="G20">
            <v>16.260000000000002</v>
          </cell>
          <cell r="I20">
            <v>1756.4</v>
          </cell>
        </row>
        <row r="21">
          <cell r="A21" t="str">
            <v>5 5.3.1.1</v>
          </cell>
          <cell r="B21" t="str">
            <v>Providing and laying in position cement concrete of specified grade excluding the cost of centering and shuttering - All work up to plinth level1:1.5:3 (1 Cement : 1.5 coarse sand zone(III): 3 graded stone aggregate 20mm nominal size)</v>
          </cell>
        </row>
        <row r="24">
          <cell r="G24">
            <v>19.82</v>
          </cell>
          <cell r="I24">
            <v>4961.7299999999996</v>
          </cell>
        </row>
        <row r="25">
          <cell r="A25" t="str">
            <v>65.3.17.1</v>
          </cell>
          <cell r="B25" t="str">
            <v>Centering and Shuttering including strutting, propping etc and removal of from for   Foundation , footing , bases of columns etc for mass concrete.</v>
          </cell>
        </row>
        <row r="28">
          <cell r="G28">
            <v>18.59</v>
          </cell>
          <cell r="I28">
            <v>194.5</v>
          </cell>
        </row>
        <row r="30">
          <cell r="G30">
            <v>8.52</v>
          </cell>
          <cell r="I30">
            <v>848.82</v>
          </cell>
        </row>
        <row r="31">
          <cell r="B31" t="str">
            <v>Stone Dust (Lead 22 KM)</v>
          </cell>
          <cell r="G31">
            <v>6.34</v>
          </cell>
          <cell r="I31">
            <v>447.06</v>
          </cell>
        </row>
        <row r="32">
          <cell r="G32">
            <v>16.260000000000002</v>
          </cell>
          <cell r="I32">
            <v>679.66</v>
          </cell>
        </row>
        <row r="33">
          <cell r="G33">
            <v>17.05</v>
          </cell>
          <cell r="I33">
            <v>447.06</v>
          </cell>
        </row>
        <row r="34">
          <cell r="G34">
            <v>22.6</v>
          </cell>
          <cell r="I34">
            <v>117.54</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Sheet2"/>
      <sheetName val="Peace Rd Mariyam Kujur"/>
      <sheetName val="BOQ"/>
    </sheetNames>
    <sheetDataSet>
      <sheetData sheetId="0" refreshError="1">
        <row r="3">
          <cell r="A3" t="str">
            <v>Name of Work :- Repairing of PCC Road at Peace road from Nishant boys hostel to house of Mariyam Kujur and culvert to Tulip kids school under ward no-08</v>
          </cell>
        </row>
        <row r="5">
          <cell r="A5">
            <v>1</v>
          </cell>
          <cell r="B5" t="str">
            <v>Providing labour for cleaning of site and head load as per specification and direction E/I</v>
          </cell>
        </row>
        <row r="8">
          <cell r="G8">
            <v>10</v>
          </cell>
          <cell r="H8" t="str">
            <v>Each</v>
          </cell>
          <cell r="I8">
            <v>326.85000000000002</v>
          </cell>
        </row>
        <row r="9">
          <cell r="A9" t="str">
            <v>2 5.3.1.1</v>
          </cell>
          <cell r="B9" t="str">
            <v>Providing and laying in position cement concrete of specified grade excluding the cost of centering and shuttering - All work up to plinth level1:1.5:3 (1 Cement : 1.5 coarse sand zone(III): 3 graded stone aggregate 20mm nominal size)</v>
          </cell>
        </row>
        <row r="14">
          <cell r="G14">
            <v>45.24</v>
          </cell>
          <cell r="I14">
            <v>4961.7299999999996</v>
          </cell>
        </row>
        <row r="15">
          <cell r="A15" t="str">
            <v>35.3.17.1</v>
          </cell>
          <cell r="B15" t="str">
            <v>Centering and Shuttering including strutting, propping etc and removal of from for   Foundation , footing , bases of columns etc for mass concrete.</v>
          </cell>
        </row>
        <row r="18">
          <cell r="G18">
            <v>46.84</v>
          </cell>
          <cell r="I18">
            <v>194.5</v>
          </cell>
        </row>
        <row r="20">
          <cell r="G20">
            <v>19.45</v>
          </cell>
          <cell r="I20">
            <v>848.82</v>
          </cell>
        </row>
        <row r="21">
          <cell r="G21">
            <v>38.909999999999997</v>
          </cell>
          <cell r="I21">
            <v>447.06</v>
          </cell>
        </row>
      </sheetData>
      <sheetData sheetId="1" refreshError="1"/>
      <sheetData sheetId="2" refreshError="1"/>
      <sheetData sheetId="3"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Sheet2"/>
      <sheetName val="Sheet3"/>
      <sheetName val="BOQ"/>
    </sheetNames>
    <sheetDataSet>
      <sheetData sheetId="0" refreshError="1">
        <row r="3">
          <cell r="A3" t="str">
            <v>Name of Work :- Construction of PCC Road at Sarnatoli (i)at gali no-01 from house of Bablu Munda to house of Krishna Ji (ii)gali no-05 I from house of Upendra Das to house of Tinki Prashad Gupta &amp; (iii) gali no-09 from house of Sril Tigga to Sagwan tree under ward no-08</v>
          </cell>
        </row>
        <row r="5">
          <cell r="A5" t="str">
            <v>1.            5.1.1</v>
          </cell>
          <cell r="B5" t="str">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ell>
        </row>
        <row r="11">
          <cell r="G11">
            <v>100.21</v>
          </cell>
          <cell r="I11">
            <v>151.82</v>
          </cell>
        </row>
        <row r="12">
          <cell r="A12" t="str">
            <v>2  4/M004</v>
          </cell>
          <cell r="B12" t="str">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ell>
        </row>
        <row r="18">
          <cell r="G18">
            <v>28.13</v>
          </cell>
          <cell r="I18">
            <v>347.85</v>
          </cell>
        </row>
        <row r="19">
          <cell r="A19" t="str">
            <v>3 5.6.8WRD</v>
          </cell>
          <cell r="B19" t="str">
            <v>Supplying and laying (properly as per design and drawing) rip-rap with good  quality of boulders duly packed including the cost of materials, royalty all taxes etc. but excluding the cost of carriage all complete as per specification and direction of E/I.</v>
          </cell>
        </row>
        <row r="25">
          <cell r="G25">
            <v>72.08</v>
          </cell>
          <cell r="I25">
            <v>1756.4</v>
          </cell>
        </row>
        <row r="26">
          <cell r="A26" t="str">
            <v>4 5.3.1.1</v>
          </cell>
          <cell r="B26" t="str">
            <v>Providing and laying in position cement concrete of specified grade excluding the cost of centering and shuttering - All work up to plinth level1:1.5:3 (1 Cement : 1.5 coarse sand zone(III): 3 graded stone aggregate 20mm nominal size)</v>
          </cell>
        </row>
        <row r="32">
          <cell r="G32">
            <v>87.91</v>
          </cell>
          <cell r="I32">
            <v>4961.7299999999996</v>
          </cell>
        </row>
        <row r="33">
          <cell r="A33" t="str">
            <v>55.3.17.1</v>
          </cell>
          <cell r="B33" t="str">
            <v>Centering and Shuttering including strutting, propping etc and removal of from for   Foundation , footing , bases of columns etc for mass concrete.</v>
          </cell>
        </row>
        <row r="36">
          <cell r="G36">
            <v>64.41</v>
          </cell>
          <cell r="I36">
            <v>194.5</v>
          </cell>
        </row>
        <row r="38">
          <cell r="G38">
            <v>37.799999999999997</v>
          </cell>
          <cell r="I38">
            <v>848.82</v>
          </cell>
        </row>
        <row r="39">
          <cell r="B39" t="str">
            <v>Stone Dust (Lead 22 KM)</v>
          </cell>
          <cell r="G39">
            <v>28.13</v>
          </cell>
          <cell r="I39">
            <v>447.06</v>
          </cell>
        </row>
        <row r="40">
          <cell r="G40">
            <v>72.08</v>
          </cell>
          <cell r="I40">
            <v>679.66</v>
          </cell>
        </row>
        <row r="41">
          <cell r="G41">
            <v>75.599999999999994</v>
          </cell>
          <cell r="I41">
            <v>447.06</v>
          </cell>
        </row>
        <row r="42">
          <cell r="G42">
            <v>100.21</v>
          </cell>
          <cell r="I42">
            <v>117.54</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F48"/>
  <sheetViews>
    <sheetView tabSelected="1" topLeftCell="A16" workbookViewId="0">
      <selection activeCell="F20" sqref="F20"/>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34.5" customHeight="1">
      <c r="A1" s="58" t="s">
        <v>115</v>
      </c>
      <c r="B1" s="58"/>
      <c r="C1" s="58"/>
      <c r="D1" s="58"/>
      <c r="E1" s="58"/>
      <c r="F1" s="58"/>
    </row>
    <row r="2" spans="1:6" ht="18.75" customHeight="1">
      <c r="A2" s="59" t="s">
        <v>116</v>
      </c>
      <c r="B2" s="60"/>
      <c r="C2" s="60"/>
      <c r="D2" s="60"/>
      <c r="E2" s="60"/>
      <c r="F2" s="61"/>
    </row>
    <row r="3" spans="1:6" ht="38.25" customHeight="1">
      <c r="A3" s="62" t="s">
        <v>117</v>
      </c>
      <c r="B3" s="63"/>
      <c r="C3" s="63"/>
      <c r="D3" s="63"/>
      <c r="E3" s="63"/>
      <c r="F3" s="64"/>
    </row>
    <row r="4" spans="1:6" ht="21" customHeight="1">
      <c r="A4" s="13" t="s">
        <v>118</v>
      </c>
      <c r="B4" s="14" t="s">
        <v>119</v>
      </c>
      <c r="C4" s="14" t="s">
        <v>120</v>
      </c>
      <c r="D4" s="14" t="s">
        <v>6</v>
      </c>
      <c r="E4" s="13" t="s">
        <v>121</v>
      </c>
      <c r="F4" s="13" t="s">
        <v>122</v>
      </c>
    </row>
    <row r="5" spans="1:6" s="21" customFormat="1" ht="75.75" customHeight="1">
      <c r="A5" s="15" t="s">
        <v>123</v>
      </c>
      <c r="B5" s="16" t="s">
        <v>124</v>
      </c>
      <c r="C5" s="17">
        <v>76.47</v>
      </c>
      <c r="D5" s="18" t="s">
        <v>96</v>
      </c>
      <c r="E5" s="19">
        <f>'[1]LEAM BASTI GOVT SCHOOL'!I7</f>
        <v>151.82</v>
      </c>
      <c r="F5" s="20">
        <f>ROUND((C5*E5),2)</f>
        <v>11609.68</v>
      </c>
    </row>
    <row r="6" spans="1:6" ht="75" customHeight="1">
      <c r="A6" s="22" t="s">
        <v>125</v>
      </c>
      <c r="B6" s="23" t="s">
        <v>126</v>
      </c>
      <c r="C6" s="24">
        <v>25.49</v>
      </c>
      <c r="D6" s="18" t="s">
        <v>96</v>
      </c>
      <c r="E6" s="24">
        <f>'[1]LEAM BASTI GOVT SCHOOL'!I11</f>
        <v>589.51</v>
      </c>
      <c r="F6" s="20">
        <f t="shared" ref="F6:F15" si="0">ROUND((C6*E6),2)</f>
        <v>15026.61</v>
      </c>
    </row>
    <row r="7" spans="1:6" s="25" customFormat="1" ht="56.25" customHeight="1">
      <c r="A7" s="22" t="s">
        <v>127</v>
      </c>
      <c r="B7" s="23" t="s">
        <v>128</v>
      </c>
      <c r="C7" s="24">
        <v>41.8</v>
      </c>
      <c r="D7" s="18" t="s">
        <v>96</v>
      </c>
      <c r="E7" s="24">
        <f>'[1]LEAM BASTI GOVT SCHOOL'!I15</f>
        <v>1756.4</v>
      </c>
      <c r="F7" s="20">
        <f t="shared" si="0"/>
        <v>73417.52</v>
      </c>
    </row>
    <row r="8" spans="1:6" s="25" customFormat="1" ht="55.5" customHeight="1">
      <c r="A8" s="26" t="s">
        <v>129</v>
      </c>
      <c r="B8" s="27" t="s">
        <v>130</v>
      </c>
      <c r="C8" s="24">
        <v>50.98</v>
      </c>
      <c r="D8" s="18" t="s">
        <v>96</v>
      </c>
      <c r="E8" s="24">
        <f>'[1]LEAM BASTI GOVT SCHOOL'!I19</f>
        <v>4961.7299999999996</v>
      </c>
      <c r="F8" s="20">
        <f t="shared" si="0"/>
        <v>252949</v>
      </c>
    </row>
    <row r="9" spans="1:6" s="25" customFormat="1" ht="42" customHeight="1">
      <c r="A9" s="22" t="s">
        <v>131</v>
      </c>
      <c r="B9" s="23" t="s">
        <v>132</v>
      </c>
      <c r="C9" s="28">
        <v>27.88</v>
      </c>
      <c r="D9" s="29" t="s">
        <v>80</v>
      </c>
      <c r="E9" s="30">
        <f>'[1]LEAM BASTI GOVT SCHOOL'!I23</f>
        <v>194.5</v>
      </c>
      <c r="F9" s="20">
        <f t="shared" si="0"/>
        <v>5422.66</v>
      </c>
    </row>
    <row r="10" spans="1:6" s="25" customFormat="1">
      <c r="A10" s="31">
        <v>6</v>
      </c>
      <c r="B10" s="32" t="s">
        <v>133</v>
      </c>
      <c r="C10" s="33">
        <v>0</v>
      </c>
      <c r="D10" s="33"/>
      <c r="E10" s="33"/>
      <c r="F10" s="20">
        <f t="shared" si="0"/>
        <v>0</v>
      </c>
    </row>
    <row r="11" spans="1:6" s="25" customFormat="1">
      <c r="A11" s="34" t="s">
        <v>134</v>
      </c>
      <c r="B11" s="35" t="s">
        <v>135</v>
      </c>
      <c r="C11" s="24">
        <v>21.92</v>
      </c>
      <c r="D11" s="24" t="s">
        <v>96</v>
      </c>
      <c r="E11" s="30">
        <f>'[1]RCC DRAIN'!I37</f>
        <v>848.82</v>
      </c>
      <c r="F11" s="20">
        <f t="shared" si="0"/>
        <v>18606.13</v>
      </c>
    </row>
    <row r="12" spans="1:6" s="25" customFormat="1">
      <c r="A12" s="34" t="s">
        <v>136</v>
      </c>
      <c r="B12" s="35" t="s">
        <v>137</v>
      </c>
      <c r="C12" s="24">
        <v>25.49</v>
      </c>
      <c r="D12" s="24" t="s">
        <v>96</v>
      </c>
      <c r="E12" s="30">
        <v>328.02</v>
      </c>
      <c r="F12" s="20">
        <f t="shared" si="0"/>
        <v>8361.23</v>
      </c>
    </row>
    <row r="13" spans="1:6" s="25" customFormat="1">
      <c r="A13" s="34" t="s">
        <v>138</v>
      </c>
      <c r="B13" s="36" t="s">
        <v>139</v>
      </c>
      <c r="C13" s="24">
        <v>43.84</v>
      </c>
      <c r="D13" s="24" t="s">
        <v>96</v>
      </c>
      <c r="E13" s="30">
        <f>'[1]RCC DRAIN'!I39</f>
        <v>447.06</v>
      </c>
      <c r="F13" s="20">
        <f t="shared" si="0"/>
        <v>19599.11</v>
      </c>
    </row>
    <row r="14" spans="1:6" s="25" customFormat="1">
      <c r="A14" s="34" t="s">
        <v>140</v>
      </c>
      <c r="B14" s="36" t="s">
        <v>141</v>
      </c>
      <c r="C14" s="24">
        <v>41.8</v>
      </c>
      <c r="D14" s="24" t="s">
        <v>96</v>
      </c>
      <c r="E14" s="30">
        <f>'[1]RCC DRAIN'!I40</f>
        <v>679.66</v>
      </c>
      <c r="F14" s="20">
        <f t="shared" si="0"/>
        <v>28409.79</v>
      </c>
    </row>
    <row r="15" spans="1:6" s="25" customFormat="1">
      <c r="A15" s="34" t="s">
        <v>142</v>
      </c>
      <c r="B15" s="36" t="s">
        <v>143</v>
      </c>
      <c r="C15" s="24">
        <v>76.47</v>
      </c>
      <c r="D15" s="24" t="s">
        <v>96</v>
      </c>
      <c r="E15" s="30">
        <f>'[1]RCC DRAIN'!I41</f>
        <v>117.54</v>
      </c>
      <c r="F15" s="20">
        <f t="shared" si="0"/>
        <v>8988.2800000000007</v>
      </c>
    </row>
    <row r="16" spans="1:6" s="25" customFormat="1">
      <c r="A16" s="34"/>
      <c r="B16" s="37"/>
      <c r="C16" s="38"/>
      <c r="D16" s="39"/>
      <c r="E16" s="39" t="s">
        <v>33</v>
      </c>
      <c r="F16" s="40">
        <f>SUM(F5:F15)</f>
        <v>442390.00999999995</v>
      </c>
    </row>
    <row r="17" spans="1:6" s="25" customFormat="1">
      <c r="A17" s="41"/>
      <c r="B17" s="42"/>
      <c r="C17" s="39"/>
      <c r="D17" s="38"/>
      <c r="E17" s="39" t="s">
        <v>144</v>
      </c>
      <c r="F17" s="40">
        <f>F16*18/100</f>
        <v>79630.201799999981</v>
      </c>
    </row>
    <row r="18" spans="1:6" s="25" customFormat="1">
      <c r="A18" s="41"/>
      <c r="B18" s="42"/>
      <c r="C18" s="39"/>
      <c r="D18" s="39"/>
      <c r="E18" s="39"/>
      <c r="F18" s="40">
        <f>F16+F17</f>
        <v>522020.21179999993</v>
      </c>
    </row>
    <row r="19" spans="1:6" s="25" customFormat="1">
      <c r="A19" s="41"/>
      <c r="B19" s="42"/>
      <c r="C19" s="43"/>
      <c r="D19" s="39"/>
      <c r="E19" s="39" t="s">
        <v>145</v>
      </c>
      <c r="F19" s="40">
        <f>F18*1/100</f>
        <v>5220.2021179999992</v>
      </c>
    </row>
    <row r="20" spans="1:6" s="25" customFormat="1">
      <c r="A20" s="41"/>
      <c r="B20" s="42"/>
      <c r="C20" s="43"/>
      <c r="D20" s="39"/>
      <c r="E20" s="39" t="s">
        <v>33</v>
      </c>
      <c r="F20" s="44">
        <f>F18+F19</f>
        <v>527240.41391799995</v>
      </c>
    </row>
    <row r="21" spans="1:6" s="25" customFormat="1">
      <c r="C21" s="45"/>
      <c r="D21" s="45"/>
      <c r="E21" s="45"/>
      <c r="F21" s="45"/>
    </row>
    <row r="22" spans="1:6" s="25" customFormat="1">
      <c r="C22" s="45"/>
      <c r="D22" s="45"/>
      <c r="E22" s="45"/>
      <c r="F22" s="45"/>
    </row>
    <row r="23" spans="1:6" s="25" customFormat="1">
      <c r="C23" s="45"/>
      <c r="D23" s="45"/>
      <c r="E23" s="45"/>
      <c r="F23" s="45"/>
    </row>
    <row r="24" spans="1:6" s="25" customFormat="1">
      <c r="C24" s="45"/>
      <c r="D24" s="45"/>
      <c r="E24" s="45"/>
      <c r="F24" s="45"/>
    </row>
    <row r="25" spans="1:6" s="25" customFormat="1">
      <c r="C25" s="45"/>
      <c r="D25" s="45"/>
      <c r="E25" s="45"/>
      <c r="F25" s="45"/>
    </row>
    <row r="26" spans="1:6" s="25" customFormat="1">
      <c r="C26" s="45"/>
      <c r="D26" s="45"/>
      <c r="E26" s="45"/>
      <c r="F26" s="45"/>
    </row>
    <row r="27" spans="1:6" s="25" customFormat="1">
      <c r="C27" s="45"/>
      <c r="D27" s="45"/>
      <c r="E27" s="45"/>
      <c r="F27" s="45"/>
    </row>
    <row r="28" spans="1:6" s="25" customFormat="1">
      <c r="C28" s="45"/>
      <c r="D28" s="45"/>
      <c r="E28" s="45"/>
      <c r="F28" s="45"/>
    </row>
    <row r="29" spans="1:6" s="25" customFormat="1">
      <c r="C29" s="45"/>
      <c r="D29" s="45"/>
      <c r="E29" s="45"/>
      <c r="F29" s="45"/>
    </row>
    <row r="30" spans="1:6" s="25" customFormat="1">
      <c r="C30" s="45"/>
      <c r="D30" s="45"/>
      <c r="E30" s="45"/>
      <c r="F30" s="45"/>
    </row>
    <row r="31" spans="1:6" s="25" customFormat="1">
      <c r="C31" s="45"/>
      <c r="D31" s="45"/>
      <c r="E31" s="45"/>
      <c r="F31" s="45"/>
    </row>
    <row r="32" spans="1:6" s="25" customFormat="1">
      <c r="C32" s="45"/>
      <c r="D32" s="45"/>
      <c r="E32" s="45"/>
      <c r="F32" s="45"/>
    </row>
    <row r="33" spans="1:6" s="25" customFormat="1">
      <c r="C33" s="45"/>
      <c r="D33" s="45"/>
      <c r="E33" s="45"/>
      <c r="F33" s="45"/>
    </row>
    <row r="34" spans="1:6" s="25" customFormat="1">
      <c r="C34" s="45"/>
      <c r="D34" s="45"/>
      <c r="E34" s="45"/>
      <c r="F34" s="45"/>
    </row>
    <row r="35" spans="1:6" s="25" customFormat="1">
      <c r="C35" s="45"/>
      <c r="D35" s="45"/>
      <c r="E35" s="45"/>
      <c r="F35" s="45"/>
    </row>
    <row r="36" spans="1:6" s="25" customFormat="1">
      <c r="C36" s="45"/>
      <c r="D36" s="45"/>
      <c r="E36" s="45"/>
      <c r="F36" s="45"/>
    </row>
    <row r="37" spans="1:6" s="25" customFormat="1">
      <c r="C37" s="45"/>
      <c r="D37" s="45"/>
      <c r="E37" s="45"/>
      <c r="F37" s="45"/>
    </row>
    <row r="38" spans="1:6" s="25" customFormat="1">
      <c r="A38"/>
      <c r="B38"/>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row r="45" spans="1:6">
      <c r="C45" s="46"/>
      <c r="D45" s="46"/>
      <c r="E45" s="46"/>
      <c r="F45" s="46"/>
    </row>
    <row r="46" spans="1:6">
      <c r="C46" s="46"/>
      <c r="D46" s="46"/>
      <c r="E46" s="46"/>
      <c r="F46" s="46"/>
    </row>
    <row r="47" spans="1:6">
      <c r="C47" s="46"/>
      <c r="D47" s="46"/>
      <c r="E47" s="46"/>
      <c r="F47" s="46"/>
    </row>
    <row r="48" spans="1:6">
      <c r="C48" s="46"/>
      <c r="D48" s="46"/>
      <c r="E48" s="46"/>
      <c r="F48" s="46"/>
    </row>
  </sheetData>
  <mergeCells count="3">
    <mergeCell ref="A1:F1"/>
    <mergeCell ref="A2:F2"/>
    <mergeCell ref="A3:F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G20"/>
  <sheetViews>
    <sheetView topLeftCell="A10" workbookViewId="0">
      <selection activeCell="J5" sqref="J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39</v>
      </c>
      <c r="B3" s="66"/>
      <c r="C3" s="66"/>
      <c r="D3" s="66"/>
      <c r="E3" s="66"/>
      <c r="F3" s="66"/>
    </row>
    <row r="4" spans="1:6">
      <c r="A4" s="2" t="s">
        <v>3</v>
      </c>
      <c r="B4" s="2" t="s">
        <v>4</v>
      </c>
      <c r="C4" s="2" t="s">
        <v>5</v>
      </c>
      <c r="D4" s="2" t="s">
        <v>6</v>
      </c>
      <c r="E4" s="2" t="s">
        <v>7</v>
      </c>
      <c r="F4" s="2" t="s">
        <v>8</v>
      </c>
    </row>
    <row r="5" spans="1:6" ht="165">
      <c r="A5" s="3" t="s">
        <v>9</v>
      </c>
      <c r="B5" s="3" t="s">
        <v>10</v>
      </c>
      <c r="C5" s="3">
        <v>41.42</v>
      </c>
      <c r="D5" s="3" t="s">
        <v>11</v>
      </c>
      <c r="E5" s="3">
        <v>151.82</v>
      </c>
      <c r="F5" s="3">
        <f t="shared" ref="F5:F15" si="0">C5*E5</f>
        <v>6288.3843999999999</v>
      </c>
    </row>
    <row r="6" spans="1:6" ht="105">
      <c r="A6" s="3" t="s">
        <v>12</v>
      </c>
      <c r="B6" s="3" t="s">
        <v>13</v>
      </c>
      <c r="C6" s="3">
        <v>13.81</v>
      </c>
      <c r="D6" s="3" t="s">
        <v>14</v>
      </c>
      <c r="E6" s="3">
        <v>589.51</v>
      </c>
      <c r="F6" s="3">
        <f t="shared" si="0"/>
        <v>8141.1331</v>
      </c>
    </row>
    <row r="7" spans="1:6" ht="90">
      <c r="A7" s="3" t="s">
        <v>15</v>
      </c>
      <c r="B7" s="3" t="s">
        <v>16</v>
      </c>
      <c r="C7" s="3">
        <v>22.64</v>
      </c>
      <c r="D7" s="3" t="s">
        <v>11</v>
      </c>
      <c r="E7" s="3">
        <v>1756.4</v>
      </c>
      <c r="F7" s="3">
        <f t="shared" si="0"/>
        <v>39764.896000000001</v>
      </c>
    </row>
    <row r="8" spans="1:6" ht="90">
      <c r="A8" s="3" t="s">
        <v>17</v>
      </c>
      <c r="B8" s="3" t="s">
        <v>18</v>
      </c>
      <c r="C8" s="3">
        <v>27.61</v>
      </c>
      <c r="D8" s="3" t="s">
        <v>11</v>
      </c>
      <c r="E8" s="3">
        <v>4961.7299999999996</v>
      </c>
      <c r="F8" s="3">
        <f t="shared" si="0"/>
        <v>136993.36529999998</v>
      </c>
    </row>
    <row r="9" spans="1:6" ht="60">
      <c r="A9" s="3" t="s">
        <v>19</v>
      </c>
      <c r="B9" s="3" t="s">
        <v>20</v>
      </c>
      <c r="C9" s="3">
        <v>18.12</v>
      </c>
      <c r="D9" s="3" t="s">
        <v>21</v>
      </c>
      <c r="E9" s="3">
        <v>194.5</v>
      </c>
      <c r="F9" s="3">
        <f t="shared" si="0"/>
        <v>3524.34</v>
      </c>
    </row>
    <row r="10" spans="1:6">
      <c r="A10" s="4">
        <v>6</v>
      </c>
      <c r="B10" s="3" t="s">
        <v>22</v>
      </c>
      <c r="C10" s="3"/>
      <c r="D10" s="3"/>
      <c r="E10" s="3"/>
      <c r="F10" s="3"/>
    </row>
    <row r="11" spans="1:6">
      <c r="A11" s="3" t="s">
        <v>23</v>
      </c>
      <c r="B11" s="3" t="s">
        <v>24</v>
      </c>
      <c r="C11" s="3">
        <v>11.87</v>
      </c>
      <c r="D11" s="3" t="s">
        <v>11</v>
      </c>
      <c r="E11" s="3">
        <v>848.82</v>
      </c>
      <c r="F11" s="3">
        <f t="shared" si="0"/>
        <v>10075.493399999999</v>
      </c>
    </row>
    <row r="12" spans="1:6">
      <c r="A12" s="3" t="s">
        <v>25</v>
      </c>
      <c r="B12" s="3" t="s">
        <v>26</v>
      </c>
      <c r="C12" s="3">
        <v>13.81</v>
      </c>
      <c r="D12" s="3" t="s">
        <v>11</v>
      </c>
      <c r="E12" s="3">
        <v>313.14</v>
      </c>
      <c r="F12" s="3">
        <f t="shared" si="0"/>
        <v>4324.4633999999996</v>
      </c>
    </row>
    <row r="13" spans="1:6">
      <c r="A13" s="3" t="s">
        <v>27</v>
      </c>
      <c r="B13" s="3" t="s">
        <v>28</v>
      </c>
      <c r="C13" s="3">
        <v>23.75</v>
      </c>
      <c r="D13" s="3" t="s">
        <v>11</v>
      </c>
      <c r="E13" s="3">
        <v>447.06</v>
      </c>
      <c r="F13" s="3">
        <f t="shared" si="0"/>
        <v>10617.674999999999</v>
      </c>
    </row>
    <row r="14" spans="1:6">
      <c r="A14" s="3" t="s">
        <v>29</v>
      </c>
      <c r="B14" s="3" t="s">
        <v>30</v>
      </c>
      <c r="C14" s="3">
        <v>22.64</v>
      </c>
      <c r="D14" s="3" t="s">
        <v>11</v>
      </c>
      <c r="E14" s="3">
        <v>679.66</v>
      </c>
      <c r="F14" s="3">
        <f t="shared" si="0"/>
        <v>15387.502399999999</v>
      </c>
    </row>
    <row r="15" spans="1:6">
      <c r="A15" s="3" t="s">
        <v>31</v>
      </c>
      <c r="B15" s="3" t="s">
        <v>32</v>
      </c>
      <c r="C15" s="3">
        <v>41.42</v>
      </c>
      <c r="D15" s="3" t="s">
        <v>11</v>
      </c>
      <c r="E15" s="3">
        <v>117.54</v>
      </c>
      <c r="F15" s="3">
        <f t="shared" si="0"/>
        <v>4868.5068000000001</v>
      </c>
    </row>
    <row r="16" spans="1:6">
      <c r="A16" s="3"/>
      <c r="B16" s="3"/>
      <c r="C16" s="3"/>
      <c r="D16" s="3"/>
      <c r="E16" s="3" t="s">
        <v>33</v>
      </c>
      <c r="F16" s="3">
        <f>SUM(F5:F15)</f>
        <v>239985.75979999997</v>
      </c>
    </row>
    <row r="17" spans="1:6">
      <c r="A17" s="5"/>
      <c r="B17" s="6"/>
      <c r="C17" s="7"/>
      <c r="D17" s="4"/>
      <c r="E17" s="3" t="s">
        <v>34</v>
      </c>
      <c r="F17" s="3">
        <f>F16*18/100</f>
        <v>43197.436763999991</v>
      </c>
    </row>
    <row r="18" spans="1:6">
      <c r="A18" s="5"/>
      <c r="B18" s="6"/>
      <c r="C18" s="7"/>
      <c r="D18" s="4"/>
      <c r="E18" s="3"/>
      <c r="F18" s="3">
        <f>F17+F16</f>
        <v>283183.19656399998</v>
      </c>
    </row>
    <row r="19" spans="1:6">
      <c r="A19" s="5"/>
      <c r="B19" s="6"/>
      <c r="C19" s="7"/>
      <c r="D19" s="4"/>
      <c r="E19" s="3" t="s">
        <v>35</v>
      </c>
      <c r="F19" s="3">
        <f>F18*1/100</f>
        <v>2831.8319656399999</v>
      </c>
    </row>
    <row r="20" spans="1:6">
      <c r="A20" s="5"/>
      <c r="B20" s="6"/>
      <c r="C20" s="7"/>
      <c r="D20" s="4"/>
      <c r="E20" s="3" t="s">
        <v>33</v>
      </c>
      <c r="F20" s="3">
        <f>F19+F18</f>
        <v>286015.02852964</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0"/>
  <sheetViews>
    <sheetView topLeftCell="A13" workbookViewId="0">
      <selection activeCell="J5" sqref="J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40</v>
      </c>
      <c r="B3" s="66"/>
      <c r="C3" s="66"/>
      <c r="D3" s="66"/>
      <c r="E3" s="66"/>
      <c r="F3" s="66"/>
    </row>
    <row r="4" spans="1:6">
      <c r="A4" s="2" t="s">
        <v>3</v>
      </c>
      <c r="B4" s="2" t="s">
        <v>4</v>
      </c>
      <c r="C4" s="2" t="s">
        <v>5</v>
      </c>
      <c r="D4" s="2" t="s">
        <v>6</v>
      </c>
      <c r="E4" s="2" t="s">
        <v>7</v>
      </c>
      <c r="F4" s="2" t="s">
        <v>8</v>
      </c>
    </row>
    <row r="5" spans="1:6" ht="165">
      <c r="A5" s="3" t="s">
        <v>9</v>
      </c>
      <c r="B5" s="3" t="s">
        <v>10</v>
      </c>
      <c r="C5" s="3">
        <v>53.53</v>
      </c>
      <c r="D5" s="3" t="s">
        <v>11</v>
      </c>
      <c r="E5" s="3">
        <v>151.82</v>
      </c>
      <c r="F5" s="3">
        <f t="shared" ref="F5:F15" si="0">C5*E5</f>
        <v>8126.9245999999994</v>
      </c>
    </row>
    <row r="6" spans="1:6" ht="105">
      <c r="A6" s="3" t="s">
        <v>12</v>
      </c>
      <c r="B6" s="3" t="s">
        <v>13</v>
      </c>
      <c r="C6" s="3">
        <v>17.84</v>
      </c>
      <c r="D6" s="3" t="s">
        <v>14</v>
      </c>
      <c r="E6" s="3">
        <v>589.51</v>
      </c>
      <c r="F6" s="3">
        <f t="shared" si="0"/>
        <v>10516.858399999999</v>
      </c>
    </row>
    <row r="7" spans="1:6" ht="90">
      <c r="A7" s="3" t="s">
        <v>15</v>
      </c>
      <c r="B7" s="3" t="s">
        <v>16</v>
      </c>
      <c r="C7" s="3">
        <v>29.26</v>
      </c>
      <c r="D7" s="3" t="s">
        <v>11</v>
      </c>
      <c r="E7" s="3">
        <v>1756.4</v>
      </c>
      <c r="F7" s="3">
        <f t="shared" si="0"/>
        <v>51392.264000000003</v>
      </c>
    </row>
    <row r="8" spans="1:6" ht="90">
      <c r="A8" s="3" t="s">
        <v>17</v>
      </c>
      <c r="B8" s="3" t="s">
        <v>18</v>
      </c>
      <c r="C8" s="3">
        <v>35.68</v>
      </c>
      <c r="D8" s="3" t="s">
        <v>11</v>
      </c>
      <c r="E8" s="3">
        <v>4961.7299999999996</v>
      </c>
      <c r="F8" s="3">
        <f t="shared" si="0"/>
        <v>177034.52639999997</v>
      </c>
    </row>
    <row r="9" spans="1:6" ht="60">
      <c r="A9" s="3" t="s">
        <v>19</v>
      </c>
      <c r="B9" s="3" t="s">
        <v>20</v>
      </c>
      <c r="C9" s="3">
        <v>19.52</v>
      </c>
      <c r="D9" s="3" t="s">
        <v>21</v>
      </c>
      <c r="E9" s="3">
        <v>194.5</v>
      </c>
      <c r="F9" s="3">
        <f t="shared" si="0"/>
        <v>3796.64</v>
      </c>
    </row>
    <row r="10" spans="1:6">
      <c r="A10" s="4">
        <v>6</v>
      </c>
      <c r="B10" s="3" t="s">
        <v>22</v>
      </c>
      <c r="C10" s="3"/>
      <c r="D10" s="3"/>
      <c r="E10" s="3"/>
      <c r="F10" s="3"/>
    </row>
    <row r="11" spans="1:6">
      <c r="A11" s="3" t="s">
        <v>23</v>
      </c>
      <c r="B11" s="3" t="s">
        <v>24</v>
      </c>
      <c r="C11" s="3">
        <v>15.34</v>
      </c>
      <c r="D11" s="3" t="s">
        <v>11</v>
      </c>
      <c r="E11" s="3">
        <v>848.82</v>
      </c>
      <c r="F11" s="3">
        <f t="shared" si="0"/>
        <v>13020.898800000001</v>
      </c>
    </row>
    <row r="12" spans="1:6">
      <c r="A12" s="3" t="s">
        <v>25</v>
      </c>
      <c r="B12" s="3" t="s">
        <v>26</v>
      </c>
      <c r="C12" s="3">
        <v>17.84</v>
      </c>
      <c r="D12" s="3" t="s">
        <v>11</v>
      </c>
      <c r="E12" s="3">
        <v>313.14</v>
      </c>
      <c r="F12" s="3">
        <f t="shared" si="0"/>
        <v>5586.4175999999998</v>
      </c>
    </row>
    <row r="13" spans="1:6">
      <c r="A13" s="3" t="s">
        <v>27</v>
      </c>
      <c r="B13" s="3" t="s">
        <v>28</v>
      </c>
      <c r="C13" s="3">
        <v>30.69</v>
      </c>
      <c r="D13" s="3" t="s">
        <v>11</v>
      </c>
      <c r="E13" s="3">
        <v>447.06</v>
      </c>
      <c r="F13" s="3">
        <f t="shared" si="0"/>
        <v>13720.271400000001</v>
      </c>
    </row>
    <row r="14" spans="1:6">
      <c r="A14" s="3" t="s">
        <v>29</v>
      </c>
      <c r="B14" s="3" t="s">
        <v>30</v>
      </c>
      <c r="C14" s="3">
        <v>29.26</v>
      </c>
      <c r="D14" s="3" t="s">
        <v>11</v>
      </c>
      <c r="E14" s="3">
        <v>679.66</v>
      </c>
      <c r="F14" s="3">
        <f t="shared" si="0"/>
        <v>19886.851600000002</v>
      </c>
    </row>
    <row r="15" spans="1:6">
      <c r="A15" s="3" t="s">
        <v>31</v>
      </c>
      <c r="B15" s="3" t="s">
        <v>32</v>
      </c>
      <c r="C15" s="3">
        <v>53.53</v>
      </c>
      <c r="D15" s="3" t="s">
        <v>11</v>
      </c>
      <c r="E15" s="3">
        <v>117.54</v>
      </c>
      <c r="F15" s="3">
        <f t="shared" si="0"/>
        <v>6291.9162000000006</v>
      </c>
    </row>
    <row r="16" spans="1:6">
      <c r="A16" s="3"/>
      <c r="B16" s="3"/>
      <c r="C16" s="3"/>
      <c r="D16" s="3"/>
      <c r="E16" s="3" t="s">
        <v>33</v>
      </c>
      <c r="F16" s="3">
        <f>SUM(F5:F15)</f>
        <v>309373.56900000002</v>
      </c>
    </row>
    <row r="17" spans="1:6">
      <c r="A17" s="5"/>
      <c r="B17" s="6"/>
      <c r="C17" s="7"/>
      <c r="D17" s="4"/>
      <c r="E17" s="3" t="s">
        <v>34</v>
      </c>
      <c r="F17" s="3">
        <f>F16*18/100</f>
        <v>55687.242420000002</v>
      </c>
    </row>
    <row r="18" spans="1:6">
      <c r="A18" s="5"/>
      <c r="B18" s="6"/>
      <c r="C18" s="7"/>
      <c r="D18" s="4"/>
      <c r="E18" s="3"/>
      <c r="F18" s="3">
        <f>F17+F16</f>
        <v>365060.81142000004</v>
      </c>
    </row>
    <row r="19" spans="1:6">
      <c r="A19" s="5"/>
      <c r="B19" s="6"/>
      <c r="C19" s="7"/>
      <c r="D19" s="4"/>
      <c r="E19" s="3" t="s">
        <v>35</v>
      </c>
      <c r="F19" s="3">
        <f>F18*1/100</f>
        <v>3650.6081142000003</v>
      </c>
    </row>
    <row r="20" spans="1:6">
      <c r="A20" s="5"/>
      <c r="B20" s="6"/>
      <c r="C20" s="7"/>
      <c r="D20" s="4"/>
      <c r="E20" s="3" t="s">
        <v>33</v>
      </c>
      <c r="F20" s="3">
        <f>F19+F18</f>
        <v>368711.41953420005</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20"/>
  <sheetViews>
    <sheetView topLeftCell="A10" workbookViewId="0">
      <selection activeCell="N3" sqref="N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41</v>
      </c>
      <c r="B3" s="66"/>
      <c r="C3" s="66"/>
      <c r="D3" s="66"/>
      <c r="E3" s="66"/>
      <c r="F3" s="66"/>
    </row>
    <row r="4" spans="1:6">
      <c r="A4" s="2" t="s">
        <v>3</v>
      </c>
      <c r="B4" s="2" t="s">
        <v>4</v>
      </c>
      <c r="C4" s="2" t="s">
        <v>5</v>
      </c>
      <c r="D4" s="2" t="s">
        <v>6</v>
      </c>
      <c r="E4" s="2" t="s">
        <v>7</v>
      </c>
      <c r="F4" s="2" t="s">
        <v>8</v>
      </c>
    </row>
    <row r="5" spans="1:6" ht="165">
      <c r="A5" s="3" t="s">
        <v>9</v>
      </c>
      <c r="B5" s="3" t="s">
        <v>10</v>
      </c>
      <c r="C5" s="3">
        <v>84.11</v>
      </c>
      <c r="D5" s="3" t="s">
        <v>11</v>
      </c>
      <c r="E5" s="3">
        <v>151.82</v>
      </c>
      <c r="F5" s="3">
        <f t="shared" ref="F5:F15" si="0">C5*E5</f>
        <v>12769.580199999999</v>
      </c>
    </row>
    <row r="6" spans="1:6" ht="105">
      <c r="A6" s="3" t="s">
        <v>12</v>
      </c>
      <c r="B6" s="3" t="s">
        <v>13</v>
      </c>
      <c r="C6" s="3">
        <v>28.04</v>
      </c>
      <c r="D6" s="3" t="s">
        <v>14</v>
      </c>
      <c r="E6" s="3">
        <v>589.51</v>
      </c>
      <c r="F6" s="3">
        <f t="shared" si="0"/>
        <v>16529.860399999998</v>
      </c>
    </row>
    <row r="7" spans="1:6" ht="90">
      <c r="A7" s="3" t="s">
        <v>15</v>
      </c>
      <c r="B7" s="3" t="s">
        <v>16</v>
      </c>
      <c r="C7" s="3">
        <v>45.98</v>
      </c>
      <c r="D7" s="3" t="s">
        <v>11</v>
      </c>
      <c r="E7" s="3">
        <v>1756.4</v>
      </c>
      <c r="F7" s="3">
        <f t="shared" si="0"/>
        <v>80759.271999999997</v>
      </c>
    </row>
    <row r="8" spans="1:6" ht="90">
      <c r="A8" s="3" t="s">
        <v>17</v>
      </c>
      <c r="B8" s="3" t="s">
        <v>18</v>
      </c>
      <c r="C8" s="3">
        <v>56.07</v>
      </c>
      <c r="D8" s="3" t="s">
        <v>11</v>
      </c>
      <c r="E8" s="3">
        <v>4961.7299999999996</v>
      </c>
      <c r="F8" s="3">
        <f t="shared" si="0"/>
        <v>278204.20110000001</v>
      </c>
    </row>
    <row r="9" spans="1:6" ht="60">
      <c r="A9" s="3" t="s">
        <v>19</v>
      </c>
      <c r="B9" s="3" t="s">
        <v>20</v>
      </c>
      <c r="C9" s="3">
        <v>30.67</v>
      </c>
      <c r="D9" s="3" t="s">
        <v>21</v>
      </c>
      <c r="E9" s="3">
        <v>194.5</v>
      </c>
      <c r="F9" s="3">
        <f t="shared" si="0"/>
        <v>5965.3150000000005</v>
      </c>
    </row>
    <row r="10" spans="1:6">
      <c r="A10" s="4">
        <v>6</v>
      </c>
      <c r="B10" s="3" t="s">
        <v>22</v>
      </c>
      <c r="C10" s="3"/>
      <c r="D10" s="3"/>
      <c r="E10" s="3"/>
      <c r="F10" s="3"/>
    </row>
    <row r="11" spans="1:6">
      <c r="A11" s="3" t="s">
        <v>23</v>
      </c>
      <c r="B11" s="3" t="s">
        <v>24</v>
      </c>
      <c r="C11" s="3">
        <v>24.11</v>
      </c>
      <c r="D11" s="3" t="s">
        <v>11</v>
      </c>
      <c r="E11" s="3">
        <v>848.82</v>
      </c>
      <c r="F11" s="3">
        <f t="shared" si="0"/>
        <v>20465.050200000001</v>
      </c>
    </row>
    <row r="12" spans="1:6">
      <c r="A12" s="3" t="s">
        <v>25</v>
      </c>
      <c r="B12" s="3" t="s">
        <v>26</v>
      </c>
      <c r="C12" s="3">
        <v>28.04</v>
      </c>
      <c r="D12" s="3" t="s">
        <v>11</v>
      </c>
      <c r="E12" s="3">
        <v>313.14</v>
      </c>
      <c r="F12" s="3">
        <f t="shared" si="0"/>
        <v>8780.4455999999991</v>
      </c>
    </row>
    <row r="13" spans="1:6">
      <c r="A13" s="3" t="s">
        <v>27</v>
      </c>
      <c r="B13" s="3" t="s">
        <v>28</v>
      </c>
      <c r="C13" s="3">
        <v>48.22</v>
      </c>
      <c r="D13" s="3" t="s">
        <v>11</v>
      </c>
      <c r="E13" s="3">
        <v>447.06</v>
      </c>
      <c r="F13" s="3">
        <f t="shared" si="0"/>
        <v>21557.233199999999</v>
      </c>
    </row>
    <row r="14" spans="1:6">
      <c r="A14" s="3" t="s">
        <v>29</v>
      </c>
      <c r="B14" s="3" t="s">
        <v>30</v>
      </c>
      <c r="C14" s="3">
        <v>45.98</v>
      </c>
      <c r="D14" s="3" t="s">
        <v>11</v>
      </c>
      <c r="E14" s="3">
        <v>679.66</v>
      </c>
      <c r="F14" s="3">
        <f t="shared" si="0"/>
        <v>31250.766799999998</v>
      </c>
    </row>
    <row r="15" spans="1:6">
      <c r="A15" s="3" t="s">
        <v>31</v>
      </c>
      <c r="B15" s="3" t="s">
        <v>32</v>
      </c>
      <c r="C15" s="3">
        <v>84.11</v>
      </c>
      <c r="D15" s="3" t="s">
        <v>11</v>
      </c>
      <c r="E15" s="3">
        <v>117.54</v>
      </c>
      <c r="F15" s="3">
        <f t="shared" si="0"/>
        <v>9886.2893999999997</v>
      </c>
    </row>
    <row r="16" spans="1:6">
      <c r="A16" s="3"/>
      <c r="B16" s="3"/>
      <c r="C16" s="3"/>
      <c r="D16" s="3"/>
      <c r="E16" s="3" t="s">
        <v>33</v>
      </c>
      <c r="F16" s="3">
        <f>SUM(F5:F15)</f>
        <v>486168.01390000002</v>
      </c>
    </row>
    <row r="17" spans="1:6">
      <c r="A17" s="5"/>
      <c r="B17" s="6"/>
      <c r="C17" s="7"/>
      <c r="D17" s="4"/>
      <c r="E17" s="3" t="s">
        <v>34</v>
      </c>
      <c r="F17" s="3">
        <f>F16*18/100</f>
        <v>87510.242501999994</v>
      </c>
    </row>
    <row r="18" spans="1:6">
      <c r="A18" s="5"/>
      <c r="B18" s="6"/>
      <c r="C18" s="7"/>
      <c r="D18" s="4"/>
      <c r="E18" s="3"/>
      <c r="F18" s="3">
        <f>F17+F16</f>
        <v>573678.25640199997</v>
      </c>
    </row>
    <row r="19" spans="1:6">
      <c r="A19" s="5"/>
      <c r="B19" s="6"/>
      <c r="C19" s="7"/>
      <c r="D19" s="4"/>
      <c r="E19" s="3" t="s">
        <v>35</v>
      </c>
      <c r="F19" s="3">
        <f>F18*1/100</f>
        <v>5736.7825640199999</v>
      </c>
    </row>
    <row r="20" spans="1:6">
      <c r="A20" s="5"/>
      <c r="B20" s="6"/>
      <c r="C20" s="7"/>
      <c r="D20" s="4"/>
      <c r="E20" s="3" t="s">
        <v>33</v>
      </c>
      <c r="F20" s="3">
        <f>F19+F18</f>
        <v>579415.03896601999</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20"/>
  <sheetViews>
    <sheetView topLeftCell="A13" workbookViewId="0">
      <selection activeCell="K4" sqref="K4"/>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42</v>
      </c>
      <c r="B3" s="66"/>
      <c r="C3" s="66"/>
      <c r="D3" s="66"/>
      <c r="E3" s="66"/>
      <c r="F3" s="66"/>
    </row>
    <row r="4" spans="1:6">
      <c r="A4" s="2" t="s">
        <v>3</v>
      </c>
      <c r="B4" s="2" t="s">
        <v>4</v>
      </c>
      <c r="C4" s="2" t="s">
        <v>5</v>
      </c>
      <c r="D4" s="2" t="s">
        <v>6</v>
      </c>
      <c r="E4" s="2" t="s">
        <v>7</v>
      </c>
      <c r="F4" s="2" t="s">
        <v>8</v>
      </c>
    </row>
    <row r="5" spans="1:6" ht="165">
      <c r="A5" s="3" t="s">
        <v>9</v>
      </c>
      <c r="B5" s="3" t="s">
        <v>10</v>
      </c>
      <c r="C5" s="3">
        <v>44.6</v>
      </c>
      <c r="D5" s="3" t="s">
        <v>11</v>
      </c>
      <c r="E5" s="3">
        <v>151.82</v>
      </c>
      <c r="F5" s="3">
        <f t="shared" ref="F5:F15" si="0">C5*E5</f>
        <v>6771.1719999999996</v>
      </c>
    </row>
    <row r="6" spans="1:6" ht="105">
      <c r="A6" s="3" t="s">
        <v>12</v>
      </c>
      <c r="B6" s="3" t="s">
        <v>13</v>
      </c>
      <c r="C6" s="3">
        <v>14.87</v>
      </c>
      <c r="D6" s="3" t="s">
        <v>14</v>
      </c>
      <c r="E6" s="3">
        <v>589.51</v>
      </c>
      <c r="F6" s="3">
        <f t="shared" si="0"/>
        <v>8766.0136999999995</v>
      </c>
    </row>
    <row r="7" spans="1:6" ht="90">
      <c r="A7" s="3" t="s">
        <v>15</v>
      </c>
      <c r="B7" s="3" t="s">
        <v>16</v>
      </c>
      <c r="C7" s="3">
        <v>24.38</v>
      </c>
      <c r="D7" s="3" t="s">
        <v>11</v>
      </c>
      <c r="E7" s="3">
        <v>1756.4</v>
      </c>
      <c r="F7" s="3">
        <f t="shared" si="0"/>
        <v>42821.031999999999</v>
      </c>
    </row>
    <row r="8" spans="1:6" ht="90">
      <c r="A8" s="3" t="s">
        <v>17</v>
      </c>
      <c r="B8" s="3" t="s">
        <v>18</v>
      </c>
      <c r="C8" s="3">
        <v>29.74</v>
      </c>
      <c r="D8" s="3" t="s">
        <v>11</v>
      </c>
      <c r="E8" s="3">
        <v>4961.7299999999996</v>
      </c>
      <c r="F8" s="3">
        <f t="shared" si="0"/>
        <v>147561.85019999999</v>
      </c>
    </row>
    <row r="9" spans="1:6" ht="60">
      <c r="A9" s="3" t="s">
        <v>19</v>
      </c>
      <c r="B9" s="3" t="s">
        <v>20</v>
      </c>
      <c r="C9" s="3">
        <v>13.94</v>
      </c>
      <c r="D9" s="3" t="s">
        <v>21</v>
      </c>
      <c r="E9" s="3">
        <v>194.5</v>
      </c>
      <c r="F9" s="3">
        <f t="shared" si="0"/>
        <v>2711.33</v>
      </c>
    </row>
    <row r="10" spans="1:6">
      <c r="A10" s="4">
        <v>6</v>
      </c>
      <c r="B10" s="3" t="s">
        <v>22</v>
      </c>
      <c r="C10" s="3"/>
      <c r="D10" s="3"/>
      <c r="E10" s="3"/>
      <c r="F10" s="3"/>
    </row>
    <row r="11" spans="1:6">
      <c r="A11" s="3" t="s">
        <v>23</v>
      </c>
      <c r="B11" s="3" t="s">
        <v>24</v>
      </c>
      <c r="C11" s="3">
        <v>12.79</v>
      </c>
      <c r="D11" s="3" t="s">
        <v>11</v>
      </c>
      <c r="E11" s="3">
        <v>848.82</v>
      </c>
      <c r="F11" s="3">
        <f t="shared" si="0"/>
        <v>10856.407799999999</v>
      </c>
    </row>
    <row r="12" spans="1:6">
      <c r="A12" s="3" t="s">
        <v>25</v>
      </c>
      <c r="B12" s="3" t="s">
        <v>26</v>
      </c>
      <c r="C12" s="3">
        <v>14.87</v>
      </c>
      <c r="D12" s="3" t="s">
        <v>11</v>
      </c>
      <c r="E12" s="3">
        <v>313.14</v>
      </c>
      <c r="F12" s="3">
        <f t="shared" si="0"/>
        <v>4656.3917999999994</v>
      </c>
    </row>
    <row r="13" spans="1:6">
      <c r="A13" s="3" t="s">
        <v>27</v>
      </c>
      <c r="B13" s="3" t="s">
        <v>28</v>
      </c>
      <c r="C13" s="3">
        <v>25.57</v>
      </c>
      <c r="D13" s="3" t="s">
        <v>11</v>
      </c>
      <c r="E13" s="3">
        <v>447.06</v>
      </c>
      <c r="F13" s="3">
        <f t="shared" si="0"/>
        <v>11431.324200000001</v>
      </c>
    </row>
    <row r="14" spans="1:6">
      <c r="A14" s="3" t="s">
        <v>29</v>
      </c>
      <c r="B14" s="3" t="s">
        <v>30</v>
      </c>
      <c r="C14" s="3">
        <v>24.38</v>
      </c>
      <c r="D14" s="3" t="s">
        <v>11</v>
      </c>
      <c r="E14" s="3">
        <v>679.66</v>
      </c>
      <c r="F14" s="3">
        <f t="shared" si="0"/>
        <v>16570.110799999999</v>
      </c>
    </row>
    <row r="15" spans="1:6">
      <c r="A15" s="3" t="s">
        <v>31</v>
      </c>
      <c r="B15" s="3" t="s">
        <v>32</v>
      </c>
      <c r="C15" s="3">
        <v>44.6</v>
      </c>
      <c r="D15" s="3" t="s">
        <v>11</v>
      </c>
      <c r="E15" s="3">
        <v>117.54</v>
      </c>
      <c r="F15" s="3">
        <f t="shared" si="0"/>
        <v>5242.2840000000006</v>
      </c>
    </row>
    <row r="16" spans="1:6">
      <c r="A16" s="3"/>
      <c r="B16" s="3"/>
      <c r="C16" s="3"/>
      <c r="D16" s="3"/>
      <c r="E16" s="3" t="s">
        <v>33</v>
      </c>
      <c r="F16" s="3">
        <f>SUM(F5:F15)</f>
        <v>257387.91649999996</v>
      </c>
    </row>
    <row r="17" spans="1:6">
      <c r="A17" s="5"/>
      <c r="B17" s="6"/>
      <c r="C17" s="7"/>
      <c r="D17" s="4"/>
      <c r="E17" s="3" t="s">
        <v>34</v>
      </c>
      <c r="F17" s="3">
        <f>F16*18/100</f>
        <v>46329.824969999994</v>
      </c>
    </row>
    <row r="18" spans="1:6">
      <c r="A18" s="5"/>
      <c r="B18" s="6"/>
      <c r="C18" s="7"/>
      <c r="D18" s="4"/>
      <c r="E18" s="3"/>
      <c r="F18" s="3">
        <f>F17+F16</f>
        <v>303717.74146999995</v>
      </c>
    </row>
    <row r="19" spans="1:6">
      <c r="A19" s="5"/>
      <c r="B19" s="6"/>
      <c r="C19" s="7"/>
      <c r="D19" s="4"/>
      <c r="E19" s="3" t="s">
        <v>35</v>
      </c>
      <c r="F19" s="3">
        <f>F18*1/100</f>
        <v>3037.1774146999996</v>
      </c>
    </row>
    <row r="20" spans="1:6">
      <c r="A20" s="5"/>
      <c r="B20" s="6"/>
      <c r="C20" s="7"/>
      <c r="D20" s="4"/>
      <c r="E20" s="3" t="s">
        <v>33</v>
      </c>
      <c r="F20" s="3">
        <f>F19+F18</f>
        <v>306754.91888469993</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0"/>
  <sheetViews>
    <sheetView topLeftCell="A13" workbookViewId="0">
      <selection activeCell="H5" sqref="H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43</v>
      </c>
      <c r="B3" s="66"/>
      <c r="C3" s="66"/>
      <c r="D3" s="66"/>
      <c r="E3" s="66"/>
      <c r="F3" s="66"/>
    </row>
    <row r="4" spans="1:6">
      <c r="A4" s="2" t="s">
        <v>3</v>
      </c>
      <c r="B4" s="2" t="s">
        <v>4</v>
      </c>
      <c r="C4" s="2" t="s">
        <v>5</v>
      </c>
      <c r="D4" s="2" t="s">
        <v>6</v>
      </c>
      <c r="E4" s="2" t="s">
        <v>7</v>
      </c>
      <c r="F4" s="2" t="s">
        <v>8</v>
      </c>
    </row>
    <row r="5" spans="1:6" ht="165">
      <c r="A5" s="3" t="s">
        <v>9</v>
      </c>
      <c r="B5" s="3" t="s">
        <v>10</v>
      </c>
      <c r="C5" s="3">
        <v>84.96</v>
      </c>
      <c r="D5" s="3" t="s">
        <v>11</v>
      </c>
      <c r="E5" s="3">
        <v>151.82</v>
      </c>
      <c r="F5" s="3">
        <f t="shared" ref="F5:F15" si="0">C5*E5</f>
        <v>12898.627199999999</v>
      </c>
    </row>
    <row r="6" spans="1:6" ht="105">
      <c r="A6" s="3" t="s">
        <v>12</v>
      </c>
      <c r="B6" s="3" t="s">
        <v>13</v>
      </c>
      <c r="C6" s="3">
        <v>28.32</v>
      </c>
      <c r="D6" s="3" t="s">
        <v>14</v>
      </c>
      <c r="E6" s="3">
        <v>589.51</v>
      </c>
      <c r="F6" s="3">
        <f t="shared" si="0"/>
        <v>16694.923200000001</v>
      </c>
    </row>
    <row r="7" spans="1:6" ht="90">
      <c r="A7" s="3" t="s">
        <v>15</v>
      </c>
      <c r="B7" s="3" t="s">
        <v>16</v>
      </c>
      <c r="C7" s="3">
        <v>46.45</v>
      </c>
      <c r="D7" s="3" t="s">
        <v>11</v>
      </c>
      <c r="E7" s="3">
        <v>1756.4</v>
      </c>
      <c r="F7" s="3">
        <f t="shared" si="0"/>
        <v>81584.780000000013</v>
      </c>
    </row>
    <row r="8" spans="1:6" ht="90">
      <c r="A8" s="3" t="s">
        <v>17</v>
      </c>
      <c r="B8" s="3" t="s">
        <v>18</v>
      </c>
      <c r="C8" s="3">
        <v>56.64</v>
      </c>
      <c r="D8" s="3" t="s">
        <v>11</v>
      </c>
      <c r="E8" s="3">
        <v>4961.7299999999996</v>
      </c>
      <c r="F8" s="3">
        <f t="shared" si="0"/>
        <v>281032.3872</v>
      </c>
    </row>
    <row r="9" spans="1:6" ht="60">
      <c r="A9" s="3" t="s">
        <v>19</v>
      </c>
      <c r="B9" s="3" t="s">
        <v>20</v>
      </c>
      <c r="C9" s="3">
        <v>37.17</v>
      </c>
      <c r="D9" s="3" t="s">
        <v>21</v>
      </c>
      <c r="E9" s="3">
        <v>194.5</v>
      </c>
      <c r="F9" s="3">
        <f t="shared" si="0"/>
        <v>7229.5650000000005</v>
      </c>
    </row>
    <row r="10" spans="1:6">
      <c r="A10" s="4">
        <v>6</v>
      </c>
      <c r="B10" s="3" t="s">
        <v>22</v>
      </c>
      <c r="C10" s="3"/>
      <c r="D10" s="3"/>
      <c r="E10" s="3"/>
      <c r="F10" s="3"/>
    </row>
    <row r="11" spans="1:6">
      <c r="A11" s="3" t="s">
        <v>23</v>
      </c>
      <c r="B11" s="3" t="s">
        <v>24</v>
      </c>
      <c r="C11" s="3">
        <v>24.36</v>
      </c>
      <c r="D11" s="3" t="s">
        <v>11</v>
      </c>
      <c r="E11" s="3">
        <v>848.82</v>
      </c>
      <c r="F11" s="3">
        <f t="shared" si="0"/>
        <v>20677.2552</v>
      </c>
    </row>
    <row r="12" spans="1:6">
      <c r="A12" s="3" t="s">
        <v>25</v>
      </c>
      <c r="B12" s="3" t="s">
        <v>26</v>
      </c>
      <c r="C12" s="3">
        <v>28.32</v>
      </c>
      <c r="D12" s="3" t="s">
        <v>11</v>
      </c>
      <c r="E12" s="3">
        <v>313.14</v>
      </c>
      <c r="F12" s="3">
        <f t="shared" si="0"/>
        <v>8868.1247999999996</v>
      </c>
    </row>
    <row r="13" spans="1:6">
      <c r="A13" s="3" t="s">
        <v>27</v>
      </c>
      <c r="B13" s="3" t="s">
        <v>28</v>
      </c>
      <c r="C13" s="3">
        <v>48.71</v>
      </c>
      <c r="D13" s="3" t="s">
        <v>11</v>
      </c>
      <c r="E13" s="3">
        <v>447.06</v>
      </c>
      <c r="F13" s="3">
        <f t="shared" si="0"/>
        <v>21776.292600000001</v>
      </c>
    </row>
    <row r="14" spans="1:6">
      <c r="A14" s="3" t="s">
        <v>29</v>
      </c>
      <c r="B14" s="3" t="s">
        <v>30</v>
      </c>
      <c r="C14" s="3">
        <v>46.45</v>
      </c>
      <c r="D14" s="3" t="s">
        <v>11</v>
      </c>
      <c r="E14" s="3">
        <v>679.66</v>
      </c>
      <c r="F14" s="3">
        <f t="shared" si="0"/>
        <v>31570.207000000002</v>
      </c>
    </row>
    <row r="15" spans="1:6">
      <c r="A15" s="3" t="s">
        <v>31</v>
      </c>
      <c r="B15" s="3" t="s">
        <v>32</v>
      </c>
      <c r="C15" s="3">
        <v>84.96</v>
      </c>
      <c r="D15" s="3" t="s">
        <v>11</v>
      </c>
      <c r="E15" s="3">
        <v>117.54</v>
      </c>
      <c r="F15" s="3">
        <f t="shared" si="0"/>
        <v>9986.1983999999993</v>
      </c>
    </row>
    <row r="16" spans="1:6">
      <c r="A16" s="3"/>
      <c r="B16" s="3"/>
      <c r="C16" s="3"/>
      <c r="D16" s="3"/>
      <c r="E16" s="3" t="s">
        <v>33</v>
      </c>
      <c r="F16" s="3">
        <f>SUM(F5:F15)</f>
        <v>492318.36059999996</v>
      </c>
    </row>
    <row r="17" spans="1:6">
      <c r="A17" s="5"/>
      <c r="B17" s="6"/>
      <c r="C17" s="7"/>
      <c r="D17" s="4"/>
      <c r="E17" s="3" t="s">
        <v>34</v>
      </c>
      <c r="F17" s="3">
        <f>F16*18/100</f>
        <v>88617.304907999991</v>
      </c>
    </row>
    <row r="18" spans="1:6">
      <c r="A18" s="5"/>
      <c r="B18" s="6"/>
      <c r="C18" s="7"/>
      <c r="D18" s="4"/>
      <c r="E18" s="3"/>
      <c r="F18" s="3">
        <f>F17+F16</f>
        <v>580935.66550799995</v>
      </c>
    </row>
    <row r="19" spans="1:6">
      <c r="A19" s="5"/>
      <c r="B19" s="6"/>
      <c r="C19" s="7"/>
      <c r="D19" s="4"/>
      <c r="E19" s="3" t="s">
        <v>35</v>
      </c>
      <c r="F19" s="3">
        <f>F18*1/100</f>
        <v>5809.3566550799997</v>
      </c>
    </row>
    <row r="20" spans="1:6">
      <c r="A20" s="5"/>
      <c r="B20" s="6"/>
      <c r="C20" s="7"/>
      <c r="D20" s="4"/>
      <c r="E20" s="3" t="s">
        <v>33</v>
      </c>
      <c r="F20" s="3">
        <f>F19+F18</f>
        <v>586745.02216307994</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48"/>
  <sheetViews>
    <sheetView topLeftCell="A10" workbookViewId="0">
      <selection activeCell="I6" sqref="I6"/>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15.75">
      <c r="A1" s="58" t="s">
        <v>115</v>
      </c>
      <c r="B1" s="58"/>
      <c r="C1" s="58"/>
      <c r="D1" s="58"/>
      <c r="E1" s="58"/>
      <c r="F1" s="58"/>
    </row>
    <row r="2" spans="1:6" ht="15.75">
      <c r="A2" s="59" t="s">
        <v>116</v>
      </c>
      <c r="B2" s="60"/>
      <c r="C2" s="60"/>
      <c r="D2" s="60"/>
      <c r="E2" s="60"/>
      <c r="F2" s="61"/>
    </row>
    <row r="3" spans="1:6" ht="44.25" customHeight="1">
      <c r="A3" s="62" t="s">
        <v>150</v>
      </c>
      <c r="B3" s="63"/>
      <c r="C3" s="63"/>
      <c r="D3" s="63"/>
      <c r="E3" s="63"/>
      <c r="F3" s="64"/>
    </row>
    <row r="4" spans="1:6">
      <c r="A4" s="13" t="s">
        <v>118</v>
      </c>
      <c r="B4" s="14" t="s">
        <v>119</v>
      </c>
      <c r="C4" s="14" t="s">
        <v>120</v>
      </c>
      <c r="D4" s="14" t="s">
        <v>6</v>
      </c>
      <c r="E4" s="13" t="s">
        <v>121</v>
      </c>
      <c r="F4" s="13" t="s">
        <v>122</v>
      </c>
    </row>
    <row r="5" spans="1:6" s="21" customFormat="1" ht="72">
      <c r="A5" s="15" t="s">
        <v>123</v>
      </c>
      <c r="B5" s="16" t="s">
        <v>124</v>
      </c>
      <c r="C5" s="17">
        <v>65.849999999999994</v>
      </c>
      <c r="D5" s="18" t="s">
        <v>96</v>
      </c>
      <c r="E5" s="19">
        <f>'[1]LEAM BASTI GOVT SCHOOL'!I7</f>
        <v>151.82</v>
      </c>
      <c r="F5" s="20">
        <f>ROUND((C5*E5),2)</f>
        <v>9997.35</v>
      </c>
    </row>
    <row r="6" spans="1:6" ht="72">
      <c r="A6" s="22" t="s">
        <v>125</v>
      </c>
      <c r="B6" s="23" t="s">
        <v>126</v>
      </c>
      <c r="C6" s="24">
        <v>21.95</v>
      </c>
      <c r="D6" s="18" t="s">
        <v>96</v>
      </c>
      <c r="E6" s="24">
        <f>'[1]LEAM BASTI GOVT SCHOOL'!I11</f>
        <v>589.51</v>
      </c>
      <c r="F6" s="20">
        <f t="shared" ref="F6:F15" si="0">ROUND((C6*E6),2)</f>
        <v>12939.74</v>
      </c>
    </row>
    <row r="7" spans="1:6" s="25" customFormat="1" ht="60">
      <c r="A7" s="22" t="s">
        <v>127</v>
      </c>
      <c r="B7" s="23" t="s">
        <v>128</v>
      </c>
      <c r="C7" s="24">
        <v>36</v>
      </c>
      <c r="D7" s="18" t="s">
        <v>96</v>
      </c>
      <c r="E7" s="24">
        <f>'[1]LEAM BASTI GOVT SCHOOL'!I15</f>
        <v>1756.4</v>
      </c>
      <c r="F7" s="20">
        <f t="shared" si="0"/>
        <v>63230.400000000001</v>
      </c>
    </row>
    <row r="8" spans="1:6" s="25" customFormat="1" ht="48">
      <c r="A8" s="26" t="s">
        <v>129</v>
      </c>
      <c r="B8" s="27" t="s">
        <v>130</v>
      </c>
      <c r="C8" s="24">
        <v>43.9</v>
      </c>
      <c r="D8" s="18" t="s">
        <v>96</v>
      </c>
      <c r="E8" s="24">
        <f>'[1]LEAM BASTI GOVT SCHOOL'!I19</f>
        <v>4961.7299999999996</v>
      </c>
      <c r="F8" s="20">
        <f t="shared" si="0"/>
        <v>217819.95</v>
      </c>
    </row>
    <row r="9" spans="1:6" s="25" customFormat="1" ht="36">
      <c r="A9" s="22" t="s">
        <v>131</v>
      </c>
      <c r="B9" s="23" t="s">
        <v>132</v>
      </c>
      <c r="C9" s="28">
        <v>28.81</v>
      </c>
      <c r="D9" s="29" t="s">
        <v>80</v>
      </c>
      <c r="E9" s="30">
        <f>'[1]LEAM BASTI GOVT SCHOOL'!I23</f>
        <v>194.5</v>
      </c>
      <c r="F9" s="20">
        <f t="shared" si="0"/>
        <v>5603.55</v>
      </c>
    </row>
    <row r="10" spans="1:6" s="25" customFormat="1">
      <c r="A10" s="31">
        <v>6</v>
      </c>
      <c r="B10" s="32" t="s">
        <v>133</v>
      </c>
      <c r="C10" s="33">
        <v>0</v>
      </c>
      <c r="D10" s="33"/>
      <c r="E10" s="33"/>
      <c r="F10" s="20">
        <f t="shared" si="0"/>
        <v>0</v>
      </c>
    </row>
    <row r="11" spans="1:6" s="25" customFormat="1">
      <c r="A11" s="34" t="s">
        <v>134</v>
      </c>
      <c r="B11" s="35" t="s">
        <v>135</v>
      </c>
      <c r="C11" s="24">
        <v>18.88</v>
      </c>
      <c r="D11" s="24" t="s">
        <v>96</v>
      </c>
      <c r="E11" s="30">
        <f>'[1]RCC DRAIN'!I37</f>
        <v>848.82</v>
      </c>
      <c r="F11" s="20">
        <f t="shared" si="0"/>
        <v>16025.72</v>
      </c>
    </row>
    <row r="12" spans="1:6" s="25" customFormat="1">
      <c r="A12" s="34" t="s">
        <v>136</v>
      </c>
      <c r="B12" s="35" t="s">
        <v>137</v>
      </c>
      <c r="C12" s="24">
        <v>21.95</v>
      </c>
      <c r="D12" s="24" t="s">
        <v>96</v>
      </c>
      <c r="E12" s="30">
        <v>313.14</v>
      </c>
      <c r="F12" s="20">
        <f t="shared" si="0"/>
        <v>6873.42</v>
      </c>
    </row>
    <row r="13" spans="1:6" s="25" customFormat="1">
      <c r="A13" s="34" t="s">
        <v>138</v>
      </c>
      <c r="B13" s="36" t="s">
        <v>139</v>
      </c>
      <c r="C13" s="24">
        <v>37.75</v>
      </c>
      <c r="D13" s="24" t="s">
        <v>96</v>
      </c>
      <c r="E13" s="30">
        <f>'[1]RCC DRAIN'!I39</f>
        <v>447.06</v>
      </c>
      <c r="F13" s="20">
        <f t="shared" si="0"/>
        <v>16876.52</v>
      </c>
    </row>
    <row r="14" spans="1:6" s="25" customFormat="1">
      <c r="A14" s="34" t="s">
        <v>140</v>
      </c>
      <c r="B14" s="36" t="s">
        <v>141</v>
      </c>
      <c r="C14" s="24">
        <v>43.9</v>
      </c>
      <c r="D14" s="24" t="s">
        <v>96</v>
      </c>
      <c r="E14" s="30">
        <f>'[1]RCC DRAIN'!I40</f>
        <v>679.66</v>
      </c>
      <c r="F14" s="20">
        <f t="shared" si="0"/>
        <v>29837.07</v>
      </c>
    </row>
    <row r="15" spans="1:6" s="25" customFormat="1">
      <c r="A15" s="34" t="s">
        <v>142</v>
      </c>
      <c r="B15" s="36" t="s">
        <v>143</v>
      </c>
      <c r="C15" s="24">
        <v>65.849999999999994</v>
      </c>
      <c r="D15" s="24" t="s">
        <v>96</v>
      </c>
      <c r="E15" s="30">
        <f>'[1]RCC DRAIN'!I41</f>
        <v>117.54</v>
      </c>
      <c r="F15" s="20">
        <f t="shared" si="0"/>
        <v>7740.01</v>
      </c>
    </row>
    <row r="16" spans="1:6" s="25" customFormat="1">
      <c r="A16" s="34"/>
      <c r="B16" s="37"/>
      <c r="C16" s="38"/>
      <c r="D16" s="39"/>
      <c r="E16" s="39" t="s">
        <v>33</v>
      </c>
      <c r="F16" s="40">
        <f>SUM(F5:F15)</f>
        <v>386943.73</v>
      </c>
    </row>
    <row r="17" spans="1:6" s="25" customFormat="1">
      <c r="A17" s="41"/>
      <c r="B17" s="42"/>
      <c r="C17" s="39"/>
      <c r="D17" s="38"/>
      <c r="E17" s="39" t="s">
        <v>144</v>
      </c>
      <c r="F17" s="40">
        <f>F16*18/100</f>
        <v>69649.871400000004</v>
      </c>
    </row>
    <row r="18" spans="1:6" s="25" customFormat="1">
      <c r="A18" s="41"/>
      <c r="B18" s="42"/>
      <c r="C18" s="39"/>
      <c r="D18" s="39"/>
      <c r="E18" s="39"/>
      <c r="F18" s="40">
        <f>F16+F17</f>
        <v>456593.60139999999</v>
      </c>
    </row>
    <row r="19" spans="1:6" s="25" customFormat="1">
      <c r="A19" s="41"/>
      <c r="B19" s="42"/>
      <c r="C19" s="43"/>
      <c r="D19" s="39"/>
      <c r="E19" s="39" t="s">
        <v>145</v>
      </c>
      <c r="F19" s="40">
        <f>F18*1/100</f>
        <v>4565.9360139999999</v>
      </c>
    </row>
    <row r="20" spans="1:6" s="25" customFormat="1">
      <c r="A20" s="41"/>
      <c r="B20" s="42"/>
      <c r="C20" s="43"/>
      <c r="D20" s="39"/>
      <c r="E20" s="39" t="s">
        <v>33</v>
      </c>
      <c r="F20" s="44">
        <f>F18+F19</f>
        <v>461159.53741399996</v>
      </c>
    </row>
    <row r="21" spans="1:6" s="25" customFormat="1">
      <c r="C21" s="45"/>
      <c r="D21" s="45"/>
      <c r="E21" s="45"/>
      <c r="F21" s="45"/>
    </row>
    <row r="22" spans="1:6" s="25" customFormat="1">
      <c r="C22" s="45"/>
      <c r="D22" s="45"/>
      <c r="E22" s="45"/>
      <c r="F22" s="45"/>
    </row>
    <row r="23" spans="1:6" s="25" customFormat="1">
      <c r="C23" s="45"/>
      <c r="D23" s="45"/>
      <c r="E23" s="45"/>
      <c r="F23" s="45"/>
    </row>
    <row r="24" spans="1:6" s="25" customFormat="1">
      <c r="C24" s="45"/>
      <c r="D24" s="45"/>
      <c r="E24" s="45"/>
      <c r="F24" s="45"/>
    </row>
    <row r="25" spans="1:6" s="25" customFormat="1">
      <c r="C25" s="45"/>
      <c r="D25" s="45"/>
      <c r="E25" s="45"/>
      <c r="F25" s="45"/>
    </row>
    <row r="26" spans="1:6" s="25" customFormat="1">
      <c r="C26" s="45"/>
      <c r="D26" s="45"/>
      <c r="E26" s="45"/>
      <c r="F26" s="45"/>
    </row>
    <row r="27" spans="1:6" s="25" customFormat="1">
      <c r="C27" s="45"/>
      <c r="D27" s="45"/>
      <c r="E27" s="45"/>
      <c r="F27" s="45"/>
    </row>
    <row r="28" spans="1:6" s="25" customFormat="1">
      <c r="C28" s="45"/>
      <c r="D28" s="45"/>
      <c r="E28" s="45"/>
      <c r="F28" s="45"/>
    </row>
    <row r="29" spans="1:6" s="25" customFormat="1">
      <c r="C29" s="45"/>
      <c r="D29" s="45"/>
      <c r="E29" s="45"/>
      <c r="F29" s="45"/>
    </row>
    <row r="30" spans="1:6" s="25" customFormat="1">
      <c r="C30" s="45"/>
      <c r="D30" s="45"/>
      <c r="E30" s="45"/>
      <c r="F30" s="45"/>
    </row>
    <row r="31" spans="1:6" s="25" customFormat="1">
      <c r="C31" s="45"/>
      <c r="D31" s="45"/>
      <c r="E31" s="45"/>
      <c r="F31" s="45"/>
    </row>
    <row r="32" spans="1:6" s="25" customFormat="1">
      <c r="C32" s="45"/>
      <c r="D32" s="45"/>
      <c r="E32" s="45"/>
      <c r="F32" s="45"/>
    </row>
    <row r="33" spans="1:6" s="25" customFormat="1">
      <c r="C33" s="45"/>
      <c r="D33" s="45"/>
      <c r="E33" s="45"/>
      <c r="F33" s="45"/>
    </row>
    <row r="34" spans="1:6" s="25" customFormat="1">
      <c r="C34" s="45"/>
      <c r="D34" s="45"/>
      <c r="E34" s="45"/>
      <c r="F34" s="45"/>
    </row>
    <row r="35" spans="1:6" s="25" customFormat="1">
      <c r="C35" s="45"/>
      <c r="D35" s="45"/>
      <c r="E35" s="45"/>
      <c r="F35" s="45"/>
    </row>
    <row r="36" spans="1:6" s="25" customFormat="1">
      <c r="C36" s="45"/>
      <c r="D36" s="45"/>
      <c r="E36" s="45"/>
      <c r="F36" s="45"/>
    </row>
    <row r="37" spans="1:6" s="25" customFormat="1">
      <c r="C37" s="45"/>
      <c r="D37" s="45"/>
      <c r="E37" s="45"/>
      <c r="F37" s="45"/>
    </row>
    <row r="38" spans="1:6" s="25" customFormat="1">
      <c r="A38"/>
      <c r="B38"/>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row r="45" spans="1:6">
      <c r="C45" s="46"/>
      <c r="D45" s="46"/>
      <c r="E45" s="46"/>
      <c r="F45" s="46"/>
    </row>
    <row r="46" spans="1:6">
      <c r="C46" s="46"/>
      <c r="D46" s="46"/>
      <c r="E46" s="46"/>
      <c r="F46" s="46"/>
    </row>
    <row r="47" spans="1:6">
      <c r="C47" s="46"/>
      <c r="D47" s="46"/>
      <c r="E47" s="46"/>
      <c r="F47" s="46"/>
    </row>
    <row r="48" spans="1:6">
      <c r="C48" s="46"/>
      <c r="D48" s="46"/>
      <c r="E48" s="46"/>
      <c r="F48" s="46"/>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G20"/>
  <sheetViews>
    <sheetView topLeftCell="A13" workbookViewId="0">
      <selection activeCell="F20" sqref="F20"/>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44</v>
      </c>
      <c r="B3" s="66"/>
      <c r="C3" s="66"/>
      <c r="D3" s="66"/>
      <c r="E3" s="66"/>
      <c r="F3" s="66"/>
    </row>
    <row r="4" spans="1:6">
      <c r="A4" s="2" t="s">
        <v>3</v>
      </c>
      <c r="B4" s="2" t="s">
        <v>4</v>
      </c>
      <c r="C4" s="2" t="s">
        <v>5</v>
      </c>
      <c r="D4" s="2" t="s">
        <v>6</v>
      </c>
      <c r="E4" s="2" t="s">
        <v>7</v>
      </c>
      <c r="F4" s="2" t="s">
        <v>8</v>
      </c>
    </row>
    <row r="5" spans="1:6" ht="165">
      <c r="A5" s="3" t="s">
        <v>9</v>
      </c>
      <c r="B5" s="3" t="s">
        <v>10</v>
      </c>
      <c r="C5" s="3">
        <v>78.59</v>
      </c>
      <c r="D5" s="3" t="s">
        <v>11</v>
      </c>
      <c r="E5" s="3">
        <v>151.82</v>
      </c>
      <c r="F5" s="3">
        <f t="shared" ref="F5:F15" si="0">C5*E5</f>
        <v>11931.533799999999</v>
      </c>
    </row>
    <row r="6" spans="1:6" ht="105">
      <c r="A6" s="3" t="s">
        <v>12</v>
      </c>
      <c r="B6" s="3" t="s">
        <v>13</v>
      </c>
      <c r="C6" s="3">
        <v>15.72</v>
      </c>
      <c r="D6" s="3" t="s">
        <v>14</v>
      </c>
      <c r="E6" s="3">
        <v>589.51</v>
      </c>
      <c r="F6" s="3">
        <f t="shared" si="0"/>
        <v>9267.0972000000002</v>
      </c>
    </row>
    <row r="7" spans="1:6" ht="90">
      <c r="A7" s="3" t="s">
        <v>15</v>
      </c>
      <c r="B7" s="3" t="s">
        <v>16</v>
      </c>
      <c r="C7" s="3">
        <v>25.78</v>
      </c>
      <c r="D7" s="3" t="s">
        <v>11</v>
      </c>
      <c r="E7" s="3">
        <v>1756.4</v>
      </c>
      <c r="F7" s="3">
        <f t="shared" si="0"/>
        <v>45279.992000000006</v>
      </c>
    </row>
    <row r="8" spans="1:6" ht="90">
      <c r="A8" s="3" t="s">
        <v>17</v>
      </c>
      <c r="B8" s="3" t="s">
        <v>18</v>
      </c>
      <c r="C8" s="3">
        <v>31.44</v>
      </c>
      <c r="D8" s="3" t="s">
        <v>11</v>
      </c>
      <c r="E8" s="3">
        <v>4961.7299999999996</v>
      </c>
      <c r="F8" s="3">
        <f t="shared" si="0"/>
        <v>155996.79120000001</v>
      </c>
    </row>
    <row r="9" spans="1:6" ht="60">
      <c r="A9" s="3" t="s">
        <v>19</v>
      </c>
      <c r="B9" s="3" t="s">
        <v>20</v>
      </c>
      <c r="C9" s="3">
        <v>17.190000000000001</v>
      </c>
      <c r="D9" s="3" t="s">
        <v>21</v>
      </c>
      <c r="E9" s="3">
        <v>194.5</v>
      </c>
      <c r="F9" s="3">
        <f t="shared" si="0"/>
        <v>3343.4550000000004</v>
      </c>
    </row>
    <row r="10" spans="1:6">
      <c r="A10" s="4">
        <v>6</v>
      </c>
      <c r="B10" s="3" t="s">
        <v>22</v>
      </c>
      <c r="C10" s="3"/>
      <c r="D10" s="3"/>
      <c r="E10" s="3"/>
      <c r="F10" s="3"/>
    </row>
    <row r="11" spans="1:6">
      <c r="A11" s="3" t="s">
        <v>23</v>
      </c>
      <c r="B11" s="3" t="s">
        <v>24</v>
      </c>
      <c r="C11" s="3">
        <v>13.52</v>
      </c>
      <c r="D11" s="3" t="s">
        <v>11</v>
      </c>
      <c r="E11" s="3">
        <v>848.82</v>
      </c>
      <c r="F11" s="3">
        <f t="shared" si="0"/>
        <v>11476.046400000001</v>
      </c>
    </row>
    <row r="12" spans="1:6">
      <c r="A12" s="3" t="s">
        <v>25</v>
      </c>
      <c r="B12" s="3" t="s">
        <v>26</v>
      </c>
      <c r="C12" s="3">
        <v>15.72</v>
      </c>
      <c r="D12" s="3" t="s">
        <v>11</v>
      </c>
      <c r="E12" s="3">
        <v>313.14</v>
      </c>
      <c r="F12" s="3">
        <f t="shared" si="0"/>
        <v>4922.5608000000002</v>
      </c>
    </row>
    <row r="13" spans="1:6">
      <c r="A13" s="3" t="s">
        <v>27</v>
      </c>
      <c r="B13" s="3" t="s">
        <v>28</v>
      </c>
      <c r="C13" s="3">
        <v>27.03</v>
      </c>
      <c r="D13" s="3" t="s">
        <v>11</v>
      </c>
      <c r="E13" s="3">
        <v>447.06</v>
      </c>
      <c r="F13" s="3">
        <f t="shared" si="0"/>
        <v>12084.031800000001</v>
      </c>
    </row>
    <row r="14" spans="1:6">
      <c r="A14" s="3" t="s">
        <v>29</v>
      </c>
      <c r="B14" s="3" t="s">
        <v>30</v>
      </c>
      <c r="C14" s="3">
        <v>25.78</v>
      </c>
      <c r="D14" s="3" t="s">
        <v>11</v>
      </c>
      <c r="E14" s="3">
        <v>679.66</v>
      </c>
      <c r="F14" s="3">
        <f t="shared" si="0"/>
        <v>17521.6348</v>
      </c>
    </row>
    <row r="15" spans="1:6">
      <c r="A15" s="3" t="s">
        <v>31</v>
      </c>
      <c r="B15" s="3" t="s">
        <v>32</v>
      </c>
      <c r="C15" s="3">
        <v>78.59</v>
      </c>
      <c r="D15" s="3" t="s">
        <v>11</v>
      </c>
      <c r="E15" s="3">
        <v>117.54</v>
      </c>
      <c r="F15" s="3">
        <f t="shared" si="0"/>
        <v>9237.4686000000002</v>
      </c>
    </row>
    <row r="16" spans="1:6">
      <c r="A16" s="3"/>
      <c r="B16" s="3"/>
      <c r="C16" s="3"/>
      <c r="D16" s="3"/>
      <c r="E16" s="3" t="s">
        <v>33</v>
      </c>
      <c r="F16" s="3">
        <f>SUM(F5:F15)</f>
        <v>281060.6116</v>
      </c>
    </row>
    <row r="17" spans="1:6">
      <c r="A17" s="5"/>
      <c r="B17" s="6"/>
      <c r="C17" s="7"/>
      <c r="D17" s="4"/>
      <c r="E17" s="3" t="s">
        <v>34</v>
      </c>
      <c r="F17" s="3">
        <f>F16*18/100</f>
        <v>50590.910087999997</v>
      </c>
    </row>
    <row r="18" spans="1:6">
      <c r="A18" s="5"/>
      <c r="B18" s="6"/>
      <c r="C18" s="7"/>
      <c r="D18" s="4"/>
      <c r="E18" s="3"/>
      <c r="F18" s="3">
        <f>F17+F16</f>
        <v>331651.52168800001</v>
      </c>
    </row>
    <row r="19" spans="1:6">
      <c r="A19" s="5"/>
      <c r="B19" s="6"/>
      <c r="C19" s="7"/>
      <c r="D19" s="4"/>
      <c r="E19" s="3" t="s">
        <v>35</v>
      </c>
      <c r="F19" s="3">
        <f>F18*1/100</f>
        <v>3316.51521688</v>
      </c>
    </row>
    <row r="20" spans="1:6">
      <c r="A20" s="5"/>
      <c r="B20" s="6"/>
      <c r="C20" s="7"/>
      <c r="D20" s="4"/>
      <c r="E20" s="3" t="s">
        <v>33</v>
      </c>
      <c r="F20" s="3">
        <f>F19+F18</f>
        <v>334968.03690488002</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G20"/>
  <sheetViews>
    <sheetView topLeftCell="A13" workbookViewId="0">
      <selection activeCell="L5" sqref="L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45</v>
      </c>
      <c r="B3" s="66"/>
      <c r="C3" s="66"/>
      <c r="D3" s="66"/>
      <c r="E3" s="66"/>
      <c r="F3" s="66"/>
    </row>
    <row r="4" spans="1:6">
      <c r="A4" s="2" t="s">
        <v>3</v>
      </c>
      <c r="B4" s="2" t="s">
        <v>4</v>
      </c>
      <c r="C4" s="2" t="s">
        <v>5</v>
      </c>
      <c r="D4" s="2" t="s">
        <v>6</v>
      </c>
      <c r="E4" s="2" t="s">
        <v>7</v>
      </c>
      <c r="F4" s="2" t="s">
        <v>8</v>
      </c>
    </row>
    <row r="5" spans="1:6" ht="165">
      <c r="A5" s="3" t="s">
        <v>9</v>
      </c>
      <c r="B5" s="3" t="s">
        <v>10</v>
      </c>
      <c r="C5" s="3">
        <v>97.71</v>
      </c>
      <c r="D5" s="3" t="s">
        <v>11</v>
      </c>
      <c r="E5" s="3">
        <v>151.82</v>
      </c>
      <c r="F5" s="3">
        <f t="shared" ref="F5:F15" si="0">C5*E5</f>
        <v>14834.332199999999</v>
      </c>
    </row>
    <row r="6" spans="1:6" ht="105">
      <c r="A6" s="3" t="s">
        <v>12</v>
      </c>
      <c r="B6" s="3" t="s">
        <v>13</v>
      </c>
      <c r="C6" s="3">
        <v>19.54</v>
      </c>
      <c r="D6" s="3" t="s">
        <v>14</v>
      </c>
      <c r="E6" s="3">
        <v>589.51</v>
      </c>
      <c r="F6" s="3">
        <f t="shared" si="0"/>
        <v>11519.025399999999</v>
      </c>
    </row>
    <row r="7" spans="1:6" ht="90">
      <c r="A7" s="3" t="s">
        <v>15</v>
      </c>
      <c r="B7" s="3" t="s">
        <v>16</v>
      </c>
      <c r="C7" s="3">
        <v>32.049999999999997</v>
      </c>
      <c r="D7" s="3" t="s">
        <v>11</v>
      </c>
      <c r="E7" s="3">
        <v>1756.4</v>
      </c>
      <c r="F7" s="3">
        <f t="shared" si="0"/>
        <v>56292.619999999995</v>
      </c>
    </row>
    <row r="8" spans="1:6" ht="90">
      <c r="A8" s="3" t="s">
        <v>17</v>
      </c>
      <c r="B8" s="3" t="s">
        <v>18</v>
      </c>
      <c r="C8" s="3">
        <v>39.08</v>
      </c>
      <c r="D8" s="3" t="s">
        <v>11</v>
      </c>
      <c r="E8" s="3">
        <v>4961.7299999999996</v>
      </c>
      <c r="F8" s="3">
        <f t="shared" si="0"/>
        <v>193904.40839999999</v>
      </c>
    </row>
    <row r="9" spans="1:6" ht="60">
      <c r="A9" s="3" t="s">
        <v>19</v>
      </c>
      <c r="B9" s="3" t="s">
        <v>20</v>
      </c>
      <c r="C9" s="3">
        <v>21.38</v>
      </c>
      <c r="D9" s="3" t="s">
        <v>21</v>
      </c>
      <c r="E9" s="3">
        <v>194.5</v>
      </c>
      <c r="F9" s="3">
        <f t="shared" si="0"/>
        <v>4158.41</v>
      </c>
    </row>
    <row r="10" spans="1:6">
      <c r="A10" s="4">
        <v>6</v>
      </c>
      <c r="B10" s="3" t="s">
        <v>22</v>
      </c>
      <c r="C10" s="3"/>
      <c r="D10" s="3"/>
      <c r="E10" s="3"/>
      <c r="F10" s="3"/>
    </row>
    <row r="11" spans="1:6">
      <c r="A11" s="3" t="s">
        <v>23</v>
      </c>
      <c r="B11" s="3" t="s">
        <v>24</v>
      </c>
      <c r="C11" s="3">
        <v>16.809999999999999</v>
      </c>
      <c r="D11" s="3" t="s">
        <v>11</v>
      </c>
      <c r="E11" s="3">
        <v>848.82</v>
      </c>
      <c r="F11" s="3">
        <f t="shared" si="0"/>
        <v>14268.664199999999</v>
      </c>
    </row>
    <row r="12" spans="1:6">
      <c r="A12" s="3" t="s">
        <v>25</v>
      </c>
      <c r="B12" s="3" t="s">
        <v>26</v>
      </c>
      <c r="C12" s="3">
        <v>19.54</v>
      </c>
      <c r="D12" s="3" t="s">
        <v>11</v>
      </c>
      <c r="E12" s="3">
        <v>313.14</v>
      </c>
      <c r="F12" s="3">
        <f t="shared" si="0"/>
        <v>6118.7555999999995</v>
      </c>
    </row>
    <row r="13" spans="1:6">
      <c r="A13" s="3" t="s">
        <v>27</v>
      </c>
      <c r="B13" s="3" t="s">
        <v>28</v>
      </c>
      <c r="C13" s="3">
        <v>33.61</v>
      </c>
      <c r="D13" s="3" t="s">
        <v>11</v>
      </c>
      <c r="E13" s="3">
        <v>447.06</v>
      </c>
      <c r="F13" s="3">
        <f t="shared" si="0"/>
        <v>15025.686599999999</v>
      </c>
    </row>
    <row r="14" spans="1:6">
      <c r="A14" s="3" t="s">
        <v>29</v>
      </c>
      <c r="B14" s="3" t="s">
        <v>30</v>
      </c>
      <c r="C14" s="3">
        <v>32.049999999999997</v>
      </c>
      <c r="D14" s="3" t="s">
        <v>11</v>
      </c>
      <c r="E14" s="3">
        <v>679.66</v>
      </c>
      <c r="F14" s="3">
        <f t="shared" si="0"/>
        <v>21783.102999999996</v>
      </c>
    </row>
    <row r="15" spans="1:6">
      <c r="A15" s="3" t="s">
        <v>31</v>
      </c>
      <c r="B15" s="3" t="s">
        <v>32</v>
      </c>
      <c r="C15" s="3">
        <v>97.71</v>
      </c>
      <c r="D15" s="3" t="s">
        <v>11</v>
      </c>
      <c r="E15" s="3">
        <v>117.54</v>
      </c>
      <c r="F15" s="3">
        <f t="shared" si="0"/>
        <v>11484.8334</v>
      </c>
    </row>
    <row r="16" spans="1:6">
      <c r="A16" s="3"/>
      <c r="B16" s="3"/>
      <c r="C16" s="3"/>
      <c r="D16" s="3"/>
      <c r="E16" s="3" t="s">
        <v>33</v>
      </c>
      <c r="F16" s="3">
        <f>SUM(F5:F15)</f>
        <v>349389.83879999991</v>
      </c>
    </row>
    <row r="17" spans="1:6">
      <c r="A17" s="5"/>
      <c r="B17" s="6"/>
      <c r="C17" s="7"/>
      <c r="D17" s="4"/>
      <c r="E17" s="3" t="s">
        <v>34</v>
      </c>
      <c r="F17" s="3">
        <f>F16*18/100</f>
        <v>62890.170983999989</v>
      </c>
    </row>
    <row r="18" spans="1:6">
      <c r="A18" s="5"/>
      <c r="B18" s="6"/>
      <c r="C18" s="7"/>
      <c r="D18" s="4"/>
      <c r="E18" s="3"/>
      <c r="F18" s="3">
        <f>F17+F16</f>
        <v>412280.00978399988</v>
      </c>
    </row>
    <row r="19" spans="1:6">
      <c r="A19" s="5"/>
      <c r="B19" s="6"/>
      <c r="C19" s="7"/>
      <c r="D19" s="4"/>
      <c r="E19" s="3" t="s">
        <v>35</v>
      </c>
      <c r="F19" s="3">
        <f>F18*1/100</f>
        <v>4122.8000978399987</v>
      </c>
    </row>
    <row r="20" spans="1:6">
      <c r="A20" s="5"/>
      <c r="B20" s="6"/>
      <c r="C20" s="7"/>
      <c r="D20" s="4"/>
      <c r="E20" s="3" t="s">
        <v>33</v>
      </c>
      <c r="F20" s="3">
        <f>F19+F18</f>
        <v>416402.8098818399</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20"/>
  <sheetViews>
    <sheetView topLeftCell="A13" workbookViewId="0">
      <selection activeCell="J3" sqref="J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46</v>
      </c>
      <c r="B3" s="66"/>
      <c r="C3" s="66"/>
      <c r="D3" s="66"/>
      <c r="E3" s="66"/>
      <c r="F3" s="66"/>
    </row>
    <row r="4" spans="1:6">
      <c r="A4" s="2" t="s">
        <v>3</v>
      </c>
      <c r="B4" s="2" t="s">
        <v>4</v>
      </c>
      <c r="C4" s="2" t="s">
        <v>5</v>
      </c>
      <c r="D4" s="2" t="s">
        <v>6</v>
      </c>
      <c r="E4" s="2" t="s">
        <v>7</v>
      </c>
      <c r="F4" s="2" t="s">
        <v>8</v>
      </c>
    </row>
    <row r="5" spans="1:6" ht="165">
      <c r="A5" s="3" t="s">
        <v>9</v>
      </c>
      <c r="B5" s="3" t="s">
        <v>10</v>
      </c>
      <c r="C5" s="3">
        <v>57.35</v>
      </c>
      <c r="D5" s="3" t="s">
        <v>11</v>
      </c>
      <c r="E5" s="3">
        <v>151.82</v>
      </c>
      <c r="F5" s="3">
        <f t="shared" ref="F5:F15" si="0">C5*E5</f>
        <v>8706.8770000000004</v>
      </c>
    </row>
    <row r="6" spans="1:6" ht="105">
      <c r="A6" s="3" t="s">
        <v>12</v>
      </c>
      <c r="B6" s="3" t="s">
        <v>13</v>
      </c>
      <c r="C6" s="3">
        <v>11.47</v>
      </c>
      <c r="D6" s="3" t="s">
        <v>14</v>
      </c>
      <c r="E6" s="3">
        <v>589.51</v>
      </c>
      <c r="F6" s="3">
        <f t="shared" si="0"/>
        <v>6761.6797000000006</v>
      </c>
    </row>
    <row r="7" spans="1:6" ht="90">
      <c r="A7" s="3" t="s">
        <v>15</v>
      </c>
      <c r="B7" s="3" t="s">
        <v>16</v>
      </c>
      <c r="C7" s="3">
        <v>18.809999999999999</v>
      </c>
      <c r="D7" s="3" t="s">
        <v>11</v>
      </c>
      <c r="E7" s="3">
        <v>1756.4</v>
      </c>
      <c r="F7" s="3">
        <f t="shared" si="0"/>
        <v>33037.883999999998</v>
      </c>
    </row>
    <row r="8" spans="1:6" ht="90">
      <c r="A8" s="3" t="s">
        <v>17</v>
      </c>
      <c r="B8" s="3" t="s">
        <v>18</v>
      </c>
      <c r="C8" s="3">
        <v>22.94</v>
      </c>
      <c r="D8" s="3" t="s">
        <v>11</v>
      </c>
      <c r="E8" s="3">
        <v>4961.7299999999996</v>
      </c>
      <c r="F8" s="3">
        <f t="shared" si="0"/>
        <v>113822.08619999999</v>
      </c>
    </row>
    <row r="9" spans="1:6" ht="60">
      <c r="A9" s="3" t="s">
        <v>19</v>
      </c>
      <c r="B9" s="3" t="s">
        <v>20</v>
      </c>
      <c r="C9" s="3">
        <v>12.55</v>
      </c>
      <c r="D9" s="3" t="s">
        <v>21</v>
      </c>
      <c r="E9" s="3">
        <v>194.5</v>
      </c>
      <c r="F9" s="3">
        <f t="shared" si="0"/>
        <v>2440.9750000000004</v>
      </c>
    </row>
    <row r="10" spans="1:6">
      <c r="A10" s="4">
        <v>6</v>
      </c>
      <c r="B10" s="3" t="s">
        <v>22</v>
      </c>
      <c r="C10" s="3"/>
      <c r="D10" s="3"/>
      <c r="E10" s="3"/>
      <c r="F10" s="3"/>
    </row>
    <row r="11" spans="1:6">
      <c r="A11" s="3" t="s">
        <v>23</v>
      </c>
      <c r="B11" s="3" t="s">
        <v>24</v>
      </c>
      <c r="C11" s="3">
        <v>9.86</v>
      </c>
      <c r="D11" s="3" t="s">
        <v>11</v>
      </c>
      <c r="E11" s="3">
        <v>848.82</v>
      </c>
      <c r="F11" s="3">
        <f t="shared" si="0"/>
        <v>8369.3652000000002</v>
      </c>
    </row>
    <row r="12" spans="1:6">
      <c r="A12" s="3" t="s">
        <v>25</v>
      </c>
      <c r="B12" s="3" t="s">
        <v>26</v>
      </c>
      <c r="C12" s="3">
        <v>11.47</v>
      </c>
      <c r="D12" s="3" t="s">
        <v>11</v>
      </c>
      <c r="E12" s="3">
        <v>313.14</v>
      </c>
      <c r="F12" s="3">
        <f t="shared" si="0"/>
        <v>3591.7157999999999</v>
      </c>
    </row>
    <row r="13" spans="1:6">
      <c r="A13" s="3" t="s">
        <v>27</v>
      </c>
      <c r="B13" s="3" t="s">
        <v>28</v>
      </c>
      <c r="C13" s="3">
        <v>19.73</v>
      </c>
      <c r="D13" s="3" t="s">
        <v>11</v>
      </c>
      <c r="E13" s="3">
        <v>447.06</v>
      </c>
      <c r="F13" s="3">
        <f t="shared" si="0"/>
        <v>8820.4938000000002</v>
      </c>
    </row>
    <row r="14" spans="1:6">
      <c r="A14" s="3" t="s">
        <v>29</v>
      </c>
      <c r="B14" s="3" t="s">
        <v>30</v>
      </c>
      <c r="C14" s="3">
        <v>18.809999999999999</v>
      </c>
      <c r="D14" s="3" t="s">
        <v>11</v>
      </c>
      <c r="E14" s="3">
        <v>679.66</v>
      </c>
      <c r="F14" s="3">
        <f t="shared" si="0"/>
        <v>12784.404599999998</v>
      </c>
    </row>
    <row r="15" spans="1:6">
      <c r="A15" s="3" t="s">
        <v>31</v>
      </c>
      <c r="B15" s="3" t="s">
        <v>32</v>
      </c>
      <c r="C15" s="3">
        <v>57.35</v>
      </c>
      <c r="D15" s="3" t="s">
        <v>11</v>
      </c>
      <c r="E15" s="3">
        <v>117.54</v>
      </c>
      <c r="F15" s="3">
        <f t="shared" si="0"/>
        <v>6740.9190000000008</v>
      </c>
    </row>
    <row r="16" spans="1:6">
      <c r="A16" s="3"/>
      <c r="B16" s="3"/>
      <c r="C16" s="3"/>
      <c r="D16" s="3"/>
      <c r="E16" s="3" t="s">
        <v>33</v>
      </c>
      <c r="F16" s="3">
        <f>SUM(F5:F15)</f>
        <v>205076.40030000001</v>
      </c>
    </row>
    <row r="17" spans="1:6">
      <c r="A17" s="5"/>
      <c r="B17" s="6"/>
      <c r="C17" s="7"/>
      <c r="D17" s="4"/>
      <c r="E17" s="3" t="s">
        <v>34</v>
      </c>
      <c r="F17" s="3">
        <f>F16*18/100</f>
        <v>36913.752054000004</v>
      </c>
    </row>
    <row r="18" spans="1:6">
      <c r="A18" s="5"/>
      <c r="B18" s="6"/>
      <c r="C18" s="7"/>
      <c r="D18" s="4"/>
      <c r="E18" s="3"/>
      <c r="F18" s="3">
        <f>F17+F16</f>
        <v>241990.15235400002</v>
      </c>
    </row>
    <row r="19" spans="1:6">
      <c r="A19" s="5"/>
      <c r="B19" s="6"/>
      <c r="C19" s="7"/>
      <c r="D19" s="4"/>
      <c r="E19" s="3" t="s">
        <v>35</v>
      </c>
      <c r="F19" s="3">
        <f>F18*1/100</f>
        <v>2419.9015235400002</v>
      </c>
    </row>
    <row r="20" spans="1:6">
      <c r="A20" s="5"/>
      <c r="B20" s="6"/>
      <c r="C20" s="7"/>
      <c r="D20" s="4"/>
      <c r="E20" s="3" t="s">
        <v>33</v>
      </c>
      <c r="F20" s="3">
        <f>F19+F18</f>
        <v>244410.05387754002</v>
      </c>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48"/>
  <sheetViews>
    <sheetView topLeftCell="A7" workbookViewId="0">
      <selection activeCell="K5" sqref="K5"/>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15.75">
      <c r="A1" s="58" t="s">
        <v>115</v>
      </c>
      <c r="B1" s="58"/>
      <c r="C1" s="58"/>
      <c r="D1" s="58"/>
      <c r="E1" s="58"/>
      <c r="F1" s="58"/>
    </row>
    <row r="2" spans="1:6" ht="15.75">
      <c r="A2" s="59" t="s">
        <v>116</v>
      </c>
      <c r="B2" s="60"/>
      <c r="C2" s="60"/>
      <c r="D2" s="60"/>
      <c r="E2" s="60"/>
      <c r="F2" s="61"/>
    </row>
    <row r="3" spans="1:6" ht="44.25" customHeight="1">
      <c r="A3" s="62" t="s">
        <v>151</v>
      </c>
      <c r="B3" s="63"/>
      <c r="C3" s="63"/>
      <c r="D3" s="63"/>
      <c r="E3" s="63"/>
      <c r="F3" s="64"/>
    </row>
    <row r="4" spans="1:6">
      <c r="A4" s="13" t="s">
        <v>118</v>
      </c>
      <c r="B4" s="14" t="s">
        <v>119</v>
      </c>
      <c r="C4" s="14" t="s">
        <v>120</v>
      </c>
      <c r="D4" s="14" t="s">
        <v>6</v>
      </c>
      <c r="E4" s="13" t="s">
        <v>121</v>
      </c>
      <c r="F4" s="13" t="s">
        <v>122</v>
      </c>
    </row>
    <row r="5" spans="1:6" s="21" customFormat="1" ht="72">
      <c r="A5" s="15" t="s">
        <v>123</v>
      </c>
      <c r="B5" s="16" t="s">
        <v>124</v>
      </c>
      <c r="C5" s="17">
        <v>148.68</v>
      </c>
      <c r="D5" s="18" t="s">
        <v>96</v>
      </c>
      <c r="E5" s="19">
        <f>'[1]LEAM BASTI GOVT SCHOOL'!I7</f>
        <v>151.82</v>
      </c>
      <c r="F5" s="20">
        <f>ROUND((C5*E5),2)</f>
        <v>22572.6</v>
      </c>
    </row>
    <row r="6" spans="1:6" ht="72">
      <c r="A6" s="22" t="s">
        <v>125</v>
      </c>
      <c r="B6" s="23" t="s">
        <v>126</v>
      </c>
      <c r="C6" s="24">
        <v>29.74</v>
      </c>
      <c r="D6" s="18" t="s">
        <v>96</v>
      </c>
      <c r="E6" s="24">
        <f>'[1]LEAM BASTI GOVT SCHOOL'!I11</f>
        <v>589.51</v>
      </c>
      <c r="F6" s="20">
        <f t="shared" ref="F6:F15" si="0">ROUND((C6*E6),2)</f>
        <v>17532.03</v>
      </c>
    </row>
    <row r="7" spans="1:6" s="25" customFormat="1" ht="60">
      <c r="A7" s="22" t="s">
        <v>127</v>
      </c>
      <c r="B7" s="23" t="s">
        <v>128</v>
      </c>
      <c r="C7" s="24">
        <v>48.77</v>
      </c>
      <c r="D7" s="18" t="s">
        <v>96</v>
      </c>
      <c r="E7" s="24">
        <f>'[1]LEAM BASTI GOVT SCHOOL'!I15</f>
        <v>1756.4</v>
      </c>
      <c r="F7" s="20">
        <f t="shared" si="0"/>
        <v>85659.63</v>
      </c>
    </row>
    <row r="8" spans="1:6" s="25" customFormat="1" ht="48">
      <c r="A8" s="26" t="s">
        <v>129</v>
      </c>
      <c r="B8" s="27" t="s">
        <v>130</v>
      </c>
      <c r="C8" s="24">
        <v>59.47</v>
      </c>
      <c r="D8" s="18" t="s">
        <v>96</v>
      </c>
      <c r="E8" s="24">
        <f>'[1]LEAM BASTI GOVT SCHOOL'!I19</f>
        <v>4961.7299999999996</v>
      </c>
      <c r="F8" s="20">
        <f t="shared" si="0"/>
        <v>295074.08</v>
      </c>
    </row>
    <row r="9" spans="1:6" s="25" customFormat="1" ht="36">
      <c r="A9" s="22" t="s">
        <v>131</v>
      </c>
      <c r="B9" s="23" t="s">
        <v>132</v>
      </c>
      <c r="C9" s="28">
        <v>32.53</v>
      </c>
      <c r="D9" s="29" t="s">
        <v>80</v>
      </c>
      <c r="E9" s="30">
        <f>'[1]LEAM BASTI GOVT SCHOOL'!I23</f>
        <v>194.5</v>
      </c>
      <c r="F9" s="20">
        <f t="shared" si="0"/>
        <v>6327.09</v>
      </c>
    </row>
    <row r="10" spans="1:6" s="25" customFormat="1">
      <c r="A10" s="31">
        <v>6</v>
      </c>
      <c r="B10" s="32" t="s">
        <v>133</v>
      </c>
      <c r="C10" s="33">
        <v>0</v>
      </c>
      <c r="D10" s="33"/>
      <c r="E10" s="33"/>
      <c r="F10" s="20">
        <f t="shared" si="0"/>
        <v>0</v>
      </c>
    </row>
    <row r="11" spans="1:6" s="25" customFormat="1">
      <c r="A11" s="34" t="s">
        <v>134</v>
      </c>
      <c r="B11" s="35" t="s">
        <v>135</v>
      </c>
      <c r="C11" s="24">
        <v>25.57</v>
      </c>
      <c r="D11" s="24" t="s">
        <v>96</v>
      </c>
      <c r="E11" s="30">
        <f>'[1]RCC DRAIN'!I37</f>
        <v>848.82</v>
      </c>
      <c r="F11" s="20">
        <f t="shared" si="0"/>
        <v>21704.33</v>
      </c>
    </row>
    <row r="12" spans="1:6" s="25" customFormat="1">
      <c r="A12" s="34" t="s">
        <v>136</v>
      </c>
      <c r="B12" s="35" t="s">
        <v>137</v>
      </c>
      <c r="C12" s="24">
        <v>29.74</v>
      </c>
      <c r="D12" s="24" t="s">
        <v>96</v>
      </c>
      <c r="E12" s="30">
        <v>313.14</v>
      </c>
      <c r="F12" s="20">
        <f t="shared" si="0"/>
        <v>9312.7800000000007</v>
      </c>
    </row>
    <row r="13" spans="1:6" s="25" customFormat="1">
      <c r="A13" s="34" t="s">
        <v>138</v>
      </c>
      <c r="B13" s="36" t="s">
        <v>139</v>
      </c>
      <c r="C13" s="24">
        <v>51.15</v>
      </c>
      <c r="D13" s="24" t="s">
        <v>96</v>
      </c>
      <c r="E13" s="30">
        <f>'[1]RCC DRAIN'!I39</f>
        <v>447.06</v>
      </c>
      <c r="F13" s="20">
        <f t="shared" si="0"/>
        <v>22867.119999999999</v>
      </c>
    </row>
    <row r="14" spans="1:6" s="25" customFormat="1">
      <c r="A14" s="34" t="s">
        <v>140</v>
      </c>
      <c r="B14" s="36" t="s">
        <v>141</v>
      </c>
      <c r="C14" s="24">
        <v>48.77</v>
      </c>
      <c r="D14" s="24" t="s">
        <v>96</v>
      </c>
      <c r="E14" s="30">
        <f>'[1]RCC DRAIN'!I40</f>
        <v>679.66</v>
      </c>
      <c r="F14" s="20">
        <f t="shared" si="0"/>
        <v>33147.019999999997</v>
      </c>
    </row>
    <row r="15" spans="1:6" s="25" customFormat="1">
      <c r="A15" s="34" t="s">
        <v>142</v>
      </c>
      <c r="B15" s="36" t="s">
        <v>143</v>
      </c>
      <c r="C15" s="24">
        <v>148.68</v>
      </c>
      <c r="D15" s="24" t="s">
        <v>96</v>
      </c>
      <c r="E15" s="30">
        <f>'[1]RCC DRAIN'!I41</f>
        <v>117.54</v>
      </c>
      <c r="F15" s="20">
        <f t="shared" si="0"/>
        <v>17475.849999999999</v>
      </c>
    </row>
    <row r="16" spans="1:6" s="25" customFormat="1">
      <c r="A16" s="34"/>
      <c r="B16" s="37"/>
      <c r="C16" s="38"/>
      <c r="D16" s="39"/>
      <c r="E16" s="39" t="s">
        <v>33</v>
      </c>
      <c r="F16" s="40">
        <f>SUM(F5:F15)</f>
        <v>531672.53000000014</v>
      </c>
    </row>
    <row r="17" spans="1:6" s="25" customFormat="1">
      <c r="A17" s="41"/>
      <c r="B17" s="42"/>
      <c r="C17" s="39"/>
      <c r="D17" s="38"/>
      <c r="E17" s="39" t="s">
        <v>144</v>
      </c>
      <c r="F17" s="40">
        <f>F16*18/100</f>
        <v>95701.055400000027</v>
      </c>
    </row>
    <row r="18" spans="1:6" s="25" customFormat="1">
      <c r="A18" s="41"/>
      <c r="B18" s="42"/>
      <c r="C18" s="39"/>
      <c r="D18" s="39"/>
      <c r="E18" s="39"/>
      <c r="F18" s="40">
        <f>F16+F17</f>
        <v>627373.58540000021</v>
      </c>
    </row>
    <row r="19" spans="1:6" s="25" customFormat="1">
      <c r="A19" s="41"/>
      <c r="B19" s="42"/>
      <c r="C19" s="43"/>
      <c r="D19" s="39"/>
      <c r="E19" s="39" t="s">
        <v>145</v>
      </c>
      <c r="F19" s="40">
        <f>F18*1/100</f>
        <v>6273.7358540000023</v>
      </c>
    </row>
    <row r="20" spans="1:6" s="25" customFormat="1">
      <c r="A20" s="41"/>
      <c r="B20" s="42"/>
      <c r="C20" s="43"/>
      <c r="D20" s="39"/>
      <c r="E20" s="39" t="s">
        <v>33</v>
      </c>
      <c r="F20" s="44">
        <f>F18+F19</f>
        <v>633647.32125400018</v>
      </c>
    </row>
    <row r="21" spans="1:6" s="25" customFormat="1">
      <c r="C21" s="45"/>
      <c r="D21" s="45"/>
      <c r="E21" s="45"/>
      <c r="F21" s="45"/>
    </row>
    <row r="22" spans="1:6" s="25" customFormat="1">
      <c r="C22" s="45"/>
      <c r="D22" s="45"/>
      <c r="E22" s="45"/>
      <c r="F22" s="45"/>
    </row>
    <row r="23" spans="1:6" s="25" customFormat="1">
      <c r="C23" s="45"/>
      <c r="D23" s="45"/>
      <c r="E23" s="45"/>
      <c r="F23" s="45"/>
    </row>
    <row r="24" spans="1:6" s="25" customFormat="1">
      <c r="C24" s="45"/>
      <c r="D24" s="45"/>
      <c r="E24" s="45"/>
      <c r="F24" s="45"/>
    </row>
    <row r="25" spans="1:6" s="25" customFormat="1">
      <c r="C25" s="45"/>
      <c r="D25" s="45"/>
      <c r="E25" s="45"/>
      <c r="F25" s="45"/>
    </row>
    <row r="26" spans="1:6" s="25" customFormat="1">
      <c r="C26" s="45"/>
      <c r="D26" s="45"/>
      <c r="E26" s="45"/>
      <c r="F26" s="45"/>
    </row>
    <row r="27" spans="1:6" s="25" customFormat="1">
      <c r="C27" s="45"/>
      <c r="D27" s="45"/>
      <c r="E27" s="45"/>
      <c r="F27" s="45"/>
    </row>
    <row r="28" spans="1:6" s="25" customFormat="1">
      <c r="C28" s="45"/>
      <c r="D28" s="45"/>
      <c r="E28" s="45"/>
      <c r="F28" s="45"/>
    </row>
    <row r="29" spans="1:6" s="25" customFormat="1">
      <c r="C29" s="45"/>
      <c r="D29" s="45"/>
      <c r="E29" s="45"/>
      <c r="F29" s="45"/>
    </row>
    <row r="30" spans="1:6" s="25" customFormat="1">
      <c r="C30" s="45"/>
      <c r="D30" s="45"/>
      <c r="E30" s="45"/>
      <c r="F30" s="45"/>
    </row>
    <row r="31" spans="1:6" s="25" customFormat="1">
      <c r="C31" s="45"/>
      <c r="D31" s="45"/>
      <c r="E31" s="45"/>
      <c r="F31" s="45"/>
    </row>
    <row r="32" spans="1:6" s="25" customFormat="1">
      <c r="C32" s="45"/>
      <c r="D32" s="45"/>
      <c r="E32" s="45"/>
      <c r="F32" s="45"/>
    </row>
    <row r="33" spans="1:6" s="25" customFormat="1">
      <c r="C33" s="45"/>
      <c r="D33" s="45"/>
      <c r="E33" s="45"/>
      <c r="F33" s="45"/>
    </row>
    <row r="34" spans="1:6" s="25" customFormat="1">
      <c r="C34" s="45"/>
      <c r="D34" s="45"/>
      <c r="E34" s="45"/>
      <c r="F34" s="45"/>
    </row>
    <row r="35" spans="1:6" s="25" customFormat="1">
      <c r="C35" s="45"/>
      <c r="D35" s="45"/>
      <c r="E35" s="45"/>
      <c r="F35" s="45"/>
    </row>
    <row r="36" spans="1:6" s="25" customFormat="1">
      <c r="C36" s="45"/>
      <c r="D36" s="45"/>
      <c r="E36" s="45"/>
      <c r="F36" s="45"/>
    </row>
    <row r="37" spans="1:6" s="25" customFormat="1">
      <c r="C37" s="45"/>
      <c r="D37" s="45"/>
      <c r="E37" s="45"/>
      <c r="F37" s="45"/>
    </row>
    <row r="38" spans="1:6" s="25" customFormat="1">
      <c r="A38"/>
      <c r="B38"/>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row r="45" spans="1:6">
      <c r="C45" s="46"/>
      <c r="D45" s="46"/>
      <c r="E45" s="46"/>
      <c r="F45" s="46"/>
    </row>
    <row r="46" spans="1:6">
      <c r="C46" s="46"/>
      <c r="D46" s="46"/>
      <c r="E46" s="46"/>
      <c r="F46" s="46"/>
    </row>
    <row r="47" spans="1:6">
      <c r="C47" s="46"/>
      <c r="D47" s="46"/>
      <c r="E47" s="46"/>
      <c r="F47" s="46"/>
    </row>
    <row r="48" spans="1:6">
      <c r="C48" s="46"/>
      <c r="D48" s="46"/>
      <c r="E48" s="46"/>
      <c r="F48" s="46"/>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48"/>
  <sheetViews>
    <sheetView topLeftCell="A10" workbookViewId="0">
      <selection activeCell="K5" sqref="K5"/>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15.75">
      <c r="A1" s="58" t="s">
        <v>115</v>
      </c>
      <c r="B1" s="58"/>
      <c r="C1" s="58"/>
      <c r="D1" s="58"/>
      <c r="E1" s="58"/>
      <c r="F1" s="58"/>
    </row>
    <row r="2" spans="1:6" ht="15.75">
      <c r="A2" s="59" t="s">
        <v>116</v>
      </c>
      <c r="B2" s="60"/>
      <c r="C2" s="60"/>
      <c r="D2" s="60"/>
      <c r="E2" s="60"/>
      <c r="F2" s="61"/>
    </row>
    <row r="3" spans="1:6" ht="45.75" customHeight="1">
      <c r="A3" s="62" t="s">
        <v>146</v>
      </c>
      <c r="B3" s="63"/>
      <c r="C3" s="63"/>
      <c r="D3" s="63"/>
      <c r="E3" s="63"/>
      <c r="F3" s="64"/>
    </row>
    <row r="4" spans="1:6">
      <c r="A4" s="13" t="s">
        <v>118</v>
      </c>
      <c r="B4" s="14" t="s">
        <v>119</v>
      </c>
      <c r="C4" s="14" t="s">
        <v>120</v>
      </c>
      <c r="D4" s="14" t="s">
        <v>6</v>
      </c>
      <c r="E4" s="13" t="s">
        <v>121</v>
      </c>
      <c r="F4" s="13" t="s">
        <v>122</v>
      </c>
    </row>
    <row r="5" spans="1:6" s="21" customFormat="1" ht="72">
      <c r="A5" s="15" t="s">
        <v>123</v>
      </c>
      <c r="B5" s="16" t="s">
        <v>124</v>
      </c>
      <c r="C5" s="17">
        <v>79.010000000000005</v>
      </c>
      <c r="D5" s="18" t="s">
        <v>96</v>
      </c>
      <c r="E5" s="19">
        <f>'[1]LEAM BASTI GOVT SCHOOL'!I7</f>
        <v>151.82</v>
      </c>
      <c r="F5" s="20">
        <f>ROUND((C5*E5),2)</f>
        <v>11995.3</v>
      </c>
    </row>
    <row r="6" spans="1:6" ht="72">
      <c r="A6" s="22" t="s">
        <v>125</v>
      </c>
      <c r="B6" s="23" t="s">
        <v>126</v>
      </c>
      <c r="C6" s="24">
        <v>26.34</v>
      </c>
      <c r="D6" s="18" t="s">
        <v>96</v>
      </c>
      <c r="E6" s="24">
        <f>'[1]LEAM BASTI GOVT SCHOOL'!I11</f>
        <v>589.51</v>
      </c>
      <c r="F6" s="20">
        <f t="shared" ref="F6:F15" si="0">ROUND((C6*E6),2)</f>
        <v>15527.69</v>
      </c>
    </row>
    <row r="7" spans="1:6" s="25" customFormat="1" ht="60">
      <c r="A7" s="22" t="s">
        <v>127</v>
      </c>
      <c r="B7" s="23" t="s">
        <v>128</v>
      </c>
      <c r="C7" s="24">
        <v>43.19</v>
      </c>
      <c r="D7" s="18" t="s">
        <v>96</v>
      </c>
      <c r="E7" s="24">
        <f>'[1]LEAM BASTI GOVT SCHOOL'!I15</f>
        <v>1756.4</v>
      </c>
      <c r="F7" s="20">
        <f t="shared" si="0"/>
        <v>75858.92</v>
      </c>
    </row>
    <row r="8" spans="1:6" s="25" customFormat="1" ht="48">
      <c r="A8" s="26" t="s">
        <v>129</v>
      </c>
      <c r="B8" s="27" t="s">
        <v>130</v>
      </c>
      <c r="C8" s="24">
        <v>52.68</v>
      </c>
      <c r="D8" s="18" t="s">
        <v>96</v>
      </c>
      <c r="E8" s="24">
        <f>'[1]LEAM BASTI GOVT SCHOOL'!I19</f>
        <v>4961.7299999999996</v>
      </c>
      <c r="F8" s="20">
        <f t="shared" si="0"/>
        <v>261383.94</v>
      </c>
    </row>
    <row r="9" spans="1:6" s="25" customFormat="1" ht="36">
      <c r="A9" s="22" t="s">
        <v>131</v>
      </c>
      <c r="B9" s="23" t="s">
        <v>132</v>
      </c>
      <c r="C9" s="28">
        <v>28.81</v>
      </c>
      <c r="D9" s="29" t="s">
        <v>80</v>
      </c>
      <c r="E9" s="30">
        <f>'[1]LEAM BASTI GOVT SCHOOL'!I23</f>
        <v>194.5</v>
      </c>
      <c r="F9" s="20">
        <f t="shared" si="0"/>
        <v>5603.55</v>
      </c>
    </row>
    <row r="10" spans="1:6" s="25" customFormat="1">
      <c r="A10" s="31">
        <v>6</v>
      </c>
      <c r="B10" s="32" t="s">
        <v>133</v>
      </c>
      <c r="C10" s="33">
        <v>0</v>
      </c>
      <c r="D10" s="33"/>
      <c r="E10" s="33"/>
      <c r="F10" s="20">
        <f t="shared" si="0"/>
        <v>0</v>
      </c>
    </row>
    <row r="11" spans="1:6" s="25" customFormat="1">
      <c r="A11" s="34" t="s">
        <v>134</v>
      </c>
      <c r="B11" s="35" t="s">
        <v>135</v>
      </c>
      <c r="C11" s="24">
        <v>22.65</v>
      </c>
      <c r="D11" s="24" t="s">
        <v>96</v>
      </c>
      <c r="E11" s="30">
        <f>'[1]RCC DRAIN'!I37</f>
        <v>848.82</v>
      </c>
      <c r="F11" s="20">
        <f t="shared" si="0"/>
        <v>19225.77</v>
      </c>
    </row>
    <row r="12" spans="1:6" s="25" customFormat="1">
      <c r="A12" s="34" t="s">
        <v>136</v>
      </c>
      <c r="B12" s="35" t="s">
        <v>137</v>
      </c>
      <c r="C12" s="24">
        <v>26.34</v>
      </c>
      <c r="D12" s="24" t="s">
        <v>96</v>
      </c>
      <c r="E12" s="30">
        <v>328.02</v>
      </c>
      <c r="F12" s="20">
        <f t="shared" si="0"/>
        <v>8640.0499999999993</v>
      </c>
    </row>
    <row r="13" spans="1:6" s="25" customFormat="1">
      <c r="A13" s="34" t="s">
        <v>138</v>
      </c>
      <c r="B13" s="36" t="s">
        <v>139</v>
      </c>
      <c r="C13" s="24">
        <v>45.3</v>
      </c>
      <c r="D13" s="24" t="s">
        <v>96</v>
      </c>
      <c r="E13" s="30">
        <f>'[1]RCC DRAIN'!I39</f>
        <v>447.06</v>
      </c>
      <c r="F13" s="20">
        <f t="shared" si="0"/>
        <v>20251.82</v>
      </c>
    </row>
    <row r="14" spans="1:6" s="25" customFormat="1">
      <c r="A14" s="34" t="s">
        <v>140</v>
      </c>
      <c r="B14" s="36" t="s">
        <v>141</v>
      </c>
      <c r="C14" s="24">
        <v>43.19</v>
      </c>
      <c r="D14" s="24" t="s">
        <v>96</v>
      </c>
      <c r="E14" s="30">
        <f>'[1]RCC DRAIN'!I40</f>
        <v>679.66</v>
      </c>
      <c r="F14" s="20">
        <f t="shared" si="0"/>
        <v>29354.52</v>
      </c>
    </row>
    <row r="15" spans="1:6" s="25" customFormat="1">
      <c r="A15" s="34" t="s">
        <v>142</v>
      </c>
      <c r="B15" s="36" t="s">
        <v>143</v>
      </c>
      <c r="C15" s="24">
        <v>79.010000000000005</v>
      </c>
      <c r="D15" s="24" t="s">
        <v>96</v>
      </c>
      <c r="E15" s="30">
        <f>'[1]RCC DRAIN'!I41</f>
        <v>117.54</v>
      </c>
      <c r="F15" s="20">
        <f t="shared" si="0"/>
        <v>9286.84</v>
      </c>
    </row>
    <row r="16" spans="1:6" s="25" customFormat="1">
      <c r="A16" s="34"/>
      <c r="B16" s="37"/>
      <c r="C16" s="38"/>
      <c r="D16" s="39"/>
      <c r="E16" s="39" t="s">
        <v>33</v>
      </c>
      <c r="F16" s="40">
        <f>SUM(F5:F15)</f>
        <v>457128.4</v>
      </c>
    </row>
    <row r="17" spans="1:6" s="25" customFormat="1">
      <c r="A17" s="41"/>
      <c r="B17" s="42"/>
      <c r="C17" s="39"/>
      <c r="D17" s="38"/>
      <c r="E17" s="39" t="s">
        <v>144</v>
      </c>
      <c r="F17" s="40">
        <f>F16*18/100</f>
        <v>82283.112000000008</v>
      </c>
    </row>
    <row r="18" spans="1:6" s="25" customFormat="1">
      <c r="A18" s="41"/>
      <c r="B18" s="42"/>
      <c r="C18" s="39"/>
      <c r="D18" s="39"/>
      <c r="E18" s="39"/>
      <c r="F18" s="40">
        <f>F16+F17</f>
        <v>539411.51199999999</v>
      </c>
    </row>
    <row r="19" spans="1:6" s="25" customFormat="1">
      <c r="A19" s="41"/>
      <c r="B19" s="42"/>
      <c r="C19" s="43"/>
      <c r="D19" s="39"/>
      <c r="E19" s="39" t="s">
        <v>145</v>
      </c>
      <c r="F19" s="40">
        <f>F18*1/100</f>
        <v>5394.1151199999995</v>
      </c>
    </row>
    <row r="20" spans="1:6" s="25" customFormat="1">
      <c r="A20" s="41"/>
      <c r="B20" s="42"/>
      <c r="C20" s="43"/>
      <c r="D20" s="39"/>
      <c r="E20" s="39" t="s">
        <v>33</v>
      </c>
      <c r="F20" s="44">
        <f>F18+F19</f>
        <v>544805.62711999996</v>
      </c>
    </row>
    <row r="21" spans="1:6" s="25" customFormat="1">
      <c r="C21" s="45"/>
      <c r="D21" s="45"/>
      <c r="E21" s="45"/>
      <c r="F21" s="45"/>
    </row>
    <row r="22" spans="1:6" s="25" customFormat="1">
      <c r="C22" s="45"/>
      <c r="D22" s="45"/>
      <c r="E22" s="45"/>
      <c r="F22" s="45"/>
    </row>
    <row r="23" spans="1:6" s="25" customFormat="1">
      <c r="C23" s="45"/>
      <c r="D23" s="45"/>
      <c r="E23" s="45"/>
      <c r="F23" s="45"/>
    </row>
    <row r="24" spans="1:6" s="25" customFormat="1">
      <c r="C24" s="45"/>
      <c r="D24" s="45"/>
      <c r="E24" s="45"/>
      <c r="F24" s="45"/>
    </row>
    <row r="25" spans="1:6" s="25" customFormat="1">
      <c r="C25" s="45"/>
      <c r="D25" s="45"/>
      <c r="E25" s="45"/>
      <c r="F25" s="45"/>
    </row>
    <row r="26" spans="1:6" s="25" customFormat="1">
      <c r="C26" s="45"/>
      <c r="D26" s="45"/>
      <c r="E26" s="45"/>
      <c r="F26" s="45"/>
    </row>
    <row r="27" spans="1:6" s="25" customFormat="1">
      <c r="C27" s="45"/>
      <c r="D27" s="45"/>
      <c r="E27" s="45"/>
      <c r="F27" s="45"/>
    </row>
    <row r="28" spans="1:6" s="25" customFormat="1">
      <c r="C28" s="45"/>
      <c r="D28" s="45"/>
      <c r="E28" s="45"/>
      <c r="F28" s="45"/>
    </row>
    <row r="29" spans="1:6" s="25" customFormat="1">
      <c r="C29" s="45"/>
      <c r="D29" s="45"/>
      <c r="E29" s="45"/>
      <c r="F29" s="45"/>
    </row>
    <row r="30" spans="1:6" s="25" customFormat="1">
      <c r="C30" s="45"/>
      <c r="D30" s="45"/>
      <c r="E30" s="45"/>
      <c r="F30" s="45"/>
    </row>
    <row r="31" spans="1:6" s="25" customFormat="1">
      <c r="C31" s="45"/>
      <c r="D31" s="45"/>
      <c r="E31" s="45"/>
      <c r="F31" s="45"/>
    </row>
    <row r="32" spans="1:6" s="25" customFormat="1">
      <c r="C32" s="45"/>
      <c r="D32" s="45"/>
      <c r="E32" s="45"/>
      <c r="F32" s="45"/>
    </row>
    <row r="33" spans="1:6" s="25" customFormat="1">
      <c r="C33" s="45"/>
      <c r="D33" s="45"/>
      <c r="E33" s="45"/>
      <c r="F33" s="45"/>
    </row>
    <row r="34" spans="1:6" s="25" customFormat="1">
      <c r="C34" s="45"/>
      <c r="D34" s="45"/>
      <c r="E34" s="45"/>
      <c r="F34" s="45"/>
    </row>
    <row r="35" spans="1:6" s="25" customFormat="1">
      <c r="C35" s="45"/>
      <c r="D35" s="45"/>
      <c r="E35" s="45"/>
      <c r="F35" s="45"/>
    </row>
    <row r="36" spans="1:6" s="25" customFormat="1">
      <c r="C36" s="45"/>
      <c r="D36" s="45"/>
      <c r="E36" s="45"/>
      <c r="F36" s="45"/>
    </row>
    <row r="37" spans="1:6" s="25" customFormat="1">
      <c r="C37" s="45"/>
      <c r="D37" s="45"/>
      <c r="E37" s="45"/>
      <c r="F37" s="45"/>
    </row>
    <row r="38" spans="1:6" s="25" customFormat="1">
      <c r="A38"/>
      <c r="B38"/>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row r="45" spans="1:6">
      <c r="C45" s="46"/>
      <c r="D45" s="46"/>
      <c r="E45" s="46"/>
      <c r="F45" s="46"/>
    </row>
    <row r="46" spans="1:6">
      <c r="C46" s="46"/>
      <c r="D46" s="46"/>
      <c r="E46" s="46"/>
      <c r="F46" s="46"/>
    </row>
    <row r="47" spans="1:6">
      <c r="C47" s="46"/>
      <c r="D47" s="46"/>
      <c r="E47" s="46"/>
      <c r="F47" s="46"/>
    </row>
    <row r="48" spans="1:6">
      <c r="C48" s="46"/>
      <c r="D48" s="46"/>
      <c r="E48" s="46"/>
      <c r="F48" s="46"/>
    </row>
  </sheetData>
  <mergeCells count="3">
    <mergeCell ref="A1:F1"/>
    <mergeCell ref="A2:F2"/>
    <mergeCell ref="A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44"/>
  <sheetViews>
    <sheetView topLeftCell="A7" workbookViewId="0">
      <selection activeCell="J3" sqref="J3"/>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34.5" customHeight="1">
      <c r="A1" s="58" t="s">
        <v>115</v>
      </c>
      <c r="B1" s="58"/>
      <c r="C1" s="58"/>
      <c r="D1" s="58"/>
      <c r="E1" s="58"/>
      <c r="F1" s="58"/>
    </row>
    <row r="2" spans="1:6" ht="18.75" customHeight="1">
      <c r="A2" s="59" t="s">
        <v>116</v>
      </c>
      <c r="B2" s="60"/>
      <c r="C2" s="60"/>
      <c r="D2" s="60"/>
      <c r="E2" s="60"/>
      <c r="F2" s="61"/>
    </row>
    <row r="3" spans="1:6" ht="38.25" customHeight="1">
      <c r="A3" s="67" t="s">
        <v>152</v>
      </c>
      <c r="B3" s="67"/>
      <c r="C3" s="67"/>
      <c r="D3" s="67"/>
      <c r="E3" s="67"/>
      <c r="F3" s="67"/>
    </row>
    <row r="4" spans="1:6" ht="21" customHeight="1">
      <c r="A4" s="13" t="s">
        <v>118</v>
      </c>
      <c r="B4" s="14" t="s">
        <v>119</v>
      </c>
      <c r="C4" s="14" t="s">
        <v>120</v>
      </c>
      <c r="D4" s="14" t="s">
        <v>6</v>
      </c>
      <c r="E4" s="13" t="s">
        <v>121</v>
      </c>
      <c r="F4" s="13" t="s">
        <v>122</v>
      </c>
    </row>
    <row r="5" spans="1:6" s="25" customFormat="1" ht="56.25" customHeight="1">
      <c r="A5" s="22" t="s">
        <v>153</v>
      </c>
      <c r="B5" s="23" t="s">
        <v>128</v>
      </c>
      <c r="C5" s="24">
        <f>'[1]Basant shiv'!G7</f>
        <v>13.933729821580288</v>
      </c>
      <c r="D5" s="18" t="s">
        <v>96</v>
      </c>
      <c r="E5" s="24">
        <f>'[1]LEAM BASTI GOVT SCHOOL'!I15</f>
        <v>1756.4</v>
      </c>
      <c r="F5" s="20">
        <f t="shared" ref="F5:F11" si="0">ROUND((C5*E5),2)</f>
        <v>24473.200000000001</v>
      </c>
    </row>
    <row r="6" spans="1:6" s="25" customFormat="1" ht="55.5" customHeight="1">
      <c r="A6" s="26" t="s">
        <v>154</v>
      </c>
      <c r="B6" s="27" t="s">
        <v>130</v>
      </c>
      <c r="C6" s="24">
        <f>'[1]Basant shiv'!G13</f>
        <v>109.74228263947889</v>
      </c>
      <c r="D6" s="18" t="s">
        <v>96</v>
      </c>
      <c r="E6" s="24">
        <f>'[1]LEAM BASTI GOVT SCHOOL'!I19</f>
        <v>4961.7299999999996</v>
      </c>
      <c r="F6" s="20">
        <f t="shared" si="0"/>
        <v>544511.57999999996</v>
      </c>
    </row>
    <row r="7" spans="1:6" s="25" customFormat="1" ht="42" customHeight="1">
      <c r="A7" s="22" t="s">
        <v>155</v>
      </c>
      <c r="B7" s="23" t="s">
        <v>132</v>
      </c>
      <c r="C7" s="28">
        <f>'[1]Basant shiv'!G17</f>
        <v>72.026022304832722</v>
      </c>
      <c r="D7" s="29" t="s">
        <v>80</v>
      </c>
      <c r="E7" s="30">
        <f>'[1]LEAM BASTI GOVT SCHOOL'!I23</f>
        <v>194.5</v>
      </c>
      <c r="F7" s="20">
        <f t="shared" si="0"/>
        <v>14009.06</v>
      </c>
    </row>
    <row r="8" spans="1:6" s="25" customFormat="1">
      <c r="A8" s="31">
        <v>4</v>
      </c>
      <c r="B8" s="32" t="s">
        <v>133</v>
      </c>
      <c r="C8" s="33">
        <v>0</v>
      </c>
      <c r="D8" s="33"/>
      <c r="E8" s="33"/>
      <c r="F8" s="20">
        <f t="shared" si="0"/>
        <v>0</v>
      </c>
    </row>
    <row r="9" spans="1:6" s="25" customFormat="1">
      <c r="A9" s="34" t="s">
        <v>134</v>
      </c>
      <c r="B9" s="35" t="s">
        <v>135</v>
      </c>
      <c r="C9" s="24">
        <f>'[1]Basant shiv'!G19</f>
        <v>47.189181534975923</v>
      </c>
      <c r="D9" s="24" t="s">
        <v>96</v>
      </c>
      <c r="E9" s="30">
        <f>'[1]RCC DRAIN'!I37</f>
        <v>848.82</v>
      </c>
      <c r="F9" s="20">
        <f t="shared" si="0"/>
        <v>40055.120000000003</v>
      </c>
    </row>
    <row r="10" spans="1:6" s="25" customFormat="1">
      <c r="A10" s="34" t="s">
        <v>136</v>
      </c>
      <c r="B10" s="36" t="s">
        <v>139</v>
      </c>
      <c r="C10" s="24">
        <f>'[1]Basant shiv'!G20</f>
        <v>94.378363069951845</v>
      </c>
      <c r="D10" s="24" t="s">
        <v>96</v>
      </c>
      <c r="E10" s="30">
        <f>'[1]RCC DRAIN'!I39</f>
        <v>447.06</v>
      </c>
      <c r="F10" s="20">
        <f t="shared" si="0"/>
        <v>42192.79</v>
      </c>
    </row>
    <row r="11" spans="1:6" s="25" customFormat="1">
      <c r="A11" s="34" t="s">
        <v>138</v>
      </c>
      <c r="B11" s="36" t="s">
        <v>141</v>
      </c>
      <c r="C11" s="24">
        <f>'[1]Basant shiv'!G21</f>
        <v>13.933729821580288</v>
      </c>
      <c r="D11" s="24" t="s">
        <v>96</v>
      </c>
      <c r="E11" s="30">
        <f>'[1]RCC DRAIN'!I40</f>
        <v>679.66</v>
      </c>
      <c r="F11" s="20">
        <f t="shared" si="0"/>
        <v>9470.2000000000007</v>
      </c>
    </row>
    <row r="12" spans="1:6" s="25" customFormat="1">
      <c r="A12" s="34"/>
      <c r="B12" s="37"/>
      <c r="C12" s="38"/>
      <c r="D12" s="39"/>
      <c r="E12" s="39" t="s">
        <v>33</v>
      </c>
      <c r="F12" s="40">
        <f>SUM(F5:F11)</f>
        <v>674711.95</v>
      </c>
    </row>
    <row r="13" spans="1:6" s="25" customFormat="1">
      <c r="A13" s="41"/>
      <c r="B13" s="42"/>
      <c r="C13" s="39"/>
      <c r="D13" s="38"/>
      <c r="E13" s="39" t="s">
        <v>144</v>
      </c>
      <c r="F13" s="40">
        <f>F12*18/100</f>
        <v>121448.151</v>
      </c>
    </row>
    <row r="14" spans="1:6" s="25" customFormat="1">
      <c r="A14" s="41"/>
      <c r="B14" s="42"/>
      <c r="C14" s="39"/>
      <c r="D14" s="39"/>
      <c r="E14" s="39"/>
      <c r="F14" s="40">
        <f>F12+F13</f>
        <v>796160.10099999991</v>
      </c>
    </row>
    <row r="15" spans="1:6" s="25" customFormat="1">
      <c r="A15" s="41"/>
      <c r="B15" s="42"/>
      <c r="C15" s="43"/>
      <c r="D15" s="39"/>
      <c r="E15" s="39" t="s">
        <v>145</v>
      </c>
      <c r="F15" s="40">
        <f>F14*1/100</f>
        <v>7961.6010099999994</v>
      </c>
    </row>
    <row r="16" spans="1:6" s="25" customFormat="1">
      <c r="A16" s="41"/>
      <c r="B16" s="42"/>
      <c r="C16" s="43"/>
      <c r="D16" s="39"/>
      <c r="E16" s="39" t="s">
        <v>33</v>
      </c>
      <c r="F16" s="44">
        <f>F14+F15</f>
        <v>804121.70200999989</v>
      </c>
    </row>
    <row r="17" spans="3:6" s="25" customFormat="1">
      <c r="C17" s="45"/>
      <c r="D17" s="45"/>
      <c r="E17" s="45"/>
      <c r="F17" s="45"/>
    </row>
    <row r="18" spans="3:6" s="25" customFormat="1">
      <c r="C18" s="45"/>
      <c r="D18" s="45"/>
      <c r="E18" s="45"/>
      <c r="F18" s="45"/>
    </row>
    <row r="19" spans="3:6" s="25" customFormat="1">
      <c r="C19" s="45"/>
      <c r="D19" s="45"/>
      <c r="E19" s="45"/>
      <c r="F19" s="45"/>
    </row>
    <row r="20" spans="3:6" s="25" customFormat="1">
      <c r="C20" s="45"/>
      <c r="D20" s="45"/>
      <c r="E20" s="45"/>
      <c r="F20" s="45"/>
    </row>
    <row r="21" spans="3:6" s="25" customFormat="1">
      <c r="C21" s="45"/>
      <c r="D21" s="45"/>
      <c r="E21" s="45"/>
      <c r="F21" s="45"/>
    </row>
    <row r="22" spans="3:6" s="25" customFormat="1">
      <c r="C22" s="45"/>
      <c r="D22" s="45"/>
      <c r="E22" s="45"/>
      <c r="F22" s="45"/>
    </row>
    <row r="23" spans="3:6" s="25" customFormat="1">
      <c r="C23" s="45"/>
      <c r="D23" s="45"/>
      <c r="E23" s="45"/>
      <c r="F23" s="45"/>
    </row>
    <row r="24" spans="3:6" s="25" customFormat="1">
      <c r="C24" s="45"/>
      <c r="D24" s="45"/>
      <c r="E24" s="45"/>
      <c r="F24" s="45"/>
    </row>
    <row r="25" spans="3:6" s="25" customFormat="1">
      <c r="C25" s="45"/>
      <c r="D25" s="45"/>
      <c r="E25" s="45"/>
      <c r="F25" s="45"/>
    </row>
    <row r="26" spans="3:6" s="25" customFormat="1">
      <c r="C26" s="45"/>
      <c r="D26" s="45"/>
      <c r="E26" s="45"/>
      <c r="F26" s="45"/>
    </row>
    <row r="27" spans="3:6" s="25" customFormat="1">
      <c r="C27" s="45"/>
      <c r="D27" s="45"/>
      <c r="E27" s="45"/>
      <c r="F27" s="45"/>
    </row>
    <row r="28" spans="3:6" s="25" customFormat="1">
      <c r="C28" s="45"/>
      <c r="D28" s="45"/>
      <c r="E28" s="45"/>
      <c r="F28" s="45"/>
    </row>
    <row r="29" spans="3:6" s="25" customFormat="1">
      <c r="C29" s="45"/>
      <c r="D29" s="45"/>
      <c r="E29" s="45"/>
      <c r="F29" s="45"/>
    </row>
    <row r="30" spans="3:6" s="25" customFormat="1">
      <c r="C30" s="45"/>
      <c r="D30" s="45"/>
      <c r="E30" s="45"/>
      <c r="F30" s="45"/>
    </row>
    <row r="31" spans="3:6" s="25" customFormat="1">
      <c r="C31" s="45"/>
      <c r="D31" s="45"/>
      <c r="E31" s="45"/>
      <c r="F31" s="45"/>
    </row>
    <row r="32" spans="3:6" s="25" customFormat="1">
      <c r="C32" s="45"/>
      <c r="D32" s="45"/>
      <c r="E32" s="45"/>
      <c r="F32" s="45"/>
    </row>
    <row r="33" spans="1:6" s="25" customFormat="1">
      <c r="C33" s="45"/>
      <c r="D33" s="45"/>
      <c r="E33" s="45"/>
      <c r="F33" s="45"/>
    </row>
    <row r="34" spans="1:6" s="25" customFormat="1">
      <c r="A34"/>
      <c r="B34"/>
      <c r="C34" s="46"/>
      <c r="D34" s="46"/>
      <c r="E34" s="46"/>
      <c r="F34" s="46"/>
    </row>
    <row r="35" spans="1:6">
      <c r="C35" s="46"/>
      <c r="D35" s="46"/>
      <c r="E35" s="46"/>
      <c r="F35" s="46"/>
    </row>
    <row r="36" spans="1:6">
      <c r="C36" s="46"/>
      <c r="D36" s="46"/>
      <c r="E36" s="46"/>
      <c r="F36" s="46"/>
    </row>
    <row r="37" spans="1:6">
      <c r="C37" s="46"/>
      <c r="D37" s="46"/>
      <c r="E37" s="46"/>
      <c r="F37" s="46"/>
    </row>
    <row r="38" spans="1:6">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44"/>
  <sheetViews>
    <sheetView topLeftCell="A13" workbookViewId="0">
      <selection activeCell="J3" sqref="J3"/>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34.5" customHeight="1">
      <c r="A1" s="58" t="s">
        <v>115</v>
      </c>
      <c r="B1" s="58"/>
      <c r="C1" s="58"/>
      <c r="D1" s="58"/>
      <c r="E1" s="58"/>
      <c r="F1" s="58"/>
    </row>
    <row r="2" spans="1:6" ht="18.75" customHeight="1">
      <c r="A2" s="59" t="s">
        <v>116</v>
      </c>
      <c r="B2" s="60"/>
      <c r="C2" s="60"/>
      <c r="D2" s="60"/>
      <c r="E2" s="60"/>
      <c r="F2" s="61"/>
    </row>
    <row r="3" spans="1:6" ht="38.25" customHeight="1">
      <c r="A3" s="67" t="s">
        <v>156</v>
      </c>
      <c r="B3" s="67"/>
      <c r="C3" s="67"/>
      <c r="D3" s="67"/>
      <c r="E3" s="67"/>
      <c r="F3" s="67"/>
    </row>
    <row r="4" spans="1:6" ht="21" customHeight="1">
      <c r="A4" s="13" t="s">
        <v>118</v>
      </c>
      <c r="B4" s="14" t="s">
        <v>119</v>
      </c>
      <c r="C4" s="14" t="s">
        <v>120</v>
      </c>
      <c r="D4" s="14" t="s">
        <v>6</v>
      </c>
      <c r="E4" s="13" t="s">
        <v>121</v>
      </c>
      <c r="F4" s="13" t="s">
        <v>122</v>
      </c>
    </row>
    <row r="5" spans="1:6" s="21" customFormat="1" ht="75.75" customHeight="1">
      <c r="A5" s="15" t="s">
        <v>123</v>
      </c>
      <c r="B5" s="16" t="s">
        <v>124</v>
      </c>
      <c r="C5" s="17">
        <f>'[1]Govindam paver'!G7</f>
        <v>23.364485981308409</v>
      </c>
      <c r="D5" s="18" t="s">
        <v>96</v>
      </c>
      <c r="E5" s="19">
        <f>'[1]LEAM BASTI GOVT SCHOOL'!I7</f>
        <v>151.82</v>
      </c>
      <c r="F5" s="20">
        <f>ROUND((C5*E5),2)</f>
        <v>3547.2</v>
      </c>
    </row>
    <row r="6" spans="1:6" s="25" customFormat="1" ht="98.25" customHeight="1">
      <c r="A6" s="26" t="s">
        <v>157</v>
      </c>
      <c r="B6" s="47" t="s">
        <v>158</v>
      </c>
      <c r="C6" s="24">
        <f>'[1]Govindam paver'!G11</f>
        <v>297.39776951672866</v>
      </c>
      <c r="D6" s="18" t="s">
        <v>96</v>
      </c>
      <c r="E6" s="24">
        <f>'[1]Govindam paver'!I11</f>
        <v>877.72</v>
      </c>
      <c r="F6" s="20">
        <f t="shared" ref="F6:F11" si="0">ROUND((C6*E6),2)</f>
        <v>261031.97</v>
      </c>
    </row>
    <row r="7" spans="1:6" s="25" customFormat="1" ht="64.5" customHeight="1">
      <c r="A7" s="26" t="s">
        <v>159</v>
      </c>
      <c r="B7" s="27" t="s">
        <v>130</v>
      </c>
      <c r="C7" s="28">
        <f>'[1]Govindam paver'!G16</f>
        <v>0.76642594165958644</v>
      </c>
      <c r="D7" s="29" t="s">
        <v>80</v>
      </c>
      <c r="E7" s="30">
        <f>'[1]Govindam paver'!I16</f>
        <v>4961.7299999999996</v>
      </c>
      <c r="F7" s="20">
        <f t="shared" si="0"/>
        <v>3802.8</v>
      </c>
    </row>
    <row r="8" spans="1:6" s="25" customFormat="1">
      <c r="A8" s="31">
        <v>4</v>
      </c>
      <c r="B8" s="32" t="s">
        <v>133</v>
      </c>
      <c r="C8" s="33">
        <v>0</v>
      </c>
      <c r="D8" s="33"/>
      <c r="E8" s="33"/>
      <c r="F8" s="20">
        <f t="shared" si="0"/>
        <v>0</v>
      </c>
    </row>
    <row r="9" spans="1:6" s="25" customFormat="1">
      <c r="A9" s="34" t="s">
        <v>134</v>
      </c>
      <c r="B9" s="35" t="s">
        <v>135</v>
      </c>
      <c r="C9" s="24">
        <f>'[1]Govindam paver'!G18</f>
        <v>0.32956315491362215</v>
      </c>
      <c r="D9" s="24" t="s">
        <v>96</v>
      </c>
      <c r="E9" s="30">
        <f>'[1]RCC DRAIN'!I37</f>
        <v>848.82</v>
      </c>
      <c r="F9" s="20">
        <f t="shared" si="0"/>
        <v>279.74</v>
      </c>
    </row>
    <row r="10" spans="1:6" s="25" customFormat="1">
      <c r="A10" s="34" t="s">
        <v>136</v>
      </c>
      <c r="B10" s="36" t="s">
        <v>139</v>
      </c>
      <c r="C10" s="24">
        <f>'[1]Govindam paver'!G19</f>
        <v>0.65912630982724429</v>
      </c>
      <c r="D10" s="24" t="s">
        <v>96</v>
      </c>
      <c r="E10" s="30">
        <f>'[1]RCC DRAIN'!I39</f>
        <v>447.06</v>
      </c>
      <c r="F10" s="20">
        <f t="shared" si="0"/>
        <v>294.67</v>
      </c>
    </row>
    <row r="11" spans="1:6" s="25" customFormat="1">
      <c r="A11" s="34" t="s">
        <v>138</v>
      </c>
      <c r="B11" s="36" t="s">
        <v>143</v>
      </c>
      <c r="C11" s="24">
        <f>'[1]Govindam paver'!G20</f>
        <v>23.364485981308409</v>
      </c>
      <c r="D11" s="24" t="s">
        <v>96</v>
      </c>
      <c r="E11" s="30">
        <f>'[1]RCC DRAIN'!I41</f>
        <v>117.54</v>
      </c>
      <c r="F11" s="20">
        <f t="shared" si="0"/>
        <v>2746.26</v>
      </c>
    </row>
    <row r="12" spans="1:6" s="25" customFormat="1">
      <c r="A12" s="34"/>
      <c r="B12" s="37"/>
      <c r="C12" s="38"/>
      <c r="D12" s="39"/>
      <c r="E12" s="39" t="s">
        <v>33</v>
      </c>
      <c r="F12" s="40">
        <f>SUM(F5:F11)</f>
        <v>271702.63999999996</v>
      </c>
    </row>
    <row r="13" spans="1:6" s="25" customFormat="1">
      <c r="A13" s="41"/>
      <c r="B13" s="42"/>
      <c r="C13" s="39"/>
      <c r="D13" s="38"/>
      <c r="E13" s="39" t="s">
        <v>144</v>
      </c>
      <c r="F13" s="40">
        <f>F12*18/100</f>
        <v>48906.475199999993</v>
      </c>
    </row>
    <row r="14" spans="1:6" s="25" customFormat="1">
      <c r="A14" s="41"/>
      <c r="B14" s="42"/>
      <c r="C14" s="39"/>
      <c r="D14" s="39"/>
      <c r="E14" s="39"/>
      <c r="F14" s="40">
        <f>F12+F13</f>
        <v>320609.11519999994</v>
      </c>
    </row>
    <row r="15" spans="1:6" s="25" customFormat="1">
      <c r="A15" s="41"/>
      <c r="B15" s="42"/>
      <c r="C15" s="43"/>
      <c r="D15" s="39"/>
      <c r="E15" s="39" t="s">
        <v>145</v>
      </c>
      <c r="F15" s="40">
        <f>F14*1/100</f>
        <v>3206.0911519999995</v>
      </c>
    </row>
    <row r="16" spans="1:6" s="25" customFormat="1">
      <c r="A16" s="41"/>
      <c r="B16" s="42"/>
      <c r="C16" s="43"/>
      <c r="D16" s="39"/>
      <c r="E16" s="39" t="s">
        <v>33</v>
      </c>
      <c r="F16" s="44">
        <f>F14+F15</f>
        <v>323815.20635199995</v>
      </c>
    </row>
    <row r="17" spans="3:6" s="25" customFormat="1">
      <c r="C17" s="45"/>
      <c r="D17" s="45"/>
      <c r="E17" s="45"/>
      <c r="F17" s="45"/>
    </row>
    <row r="18" spans="3:6" s="25" customFormat="1">
      <c r="C18" s="45"/>
      <c r="D18" s="45"/>
      <c r="E18" s="45"/>
      <c r="F18" s="45"/>
    </row>
    <row r="19" spans="3:6" s="25" customFormat="1">
      <c r="C19" s="45"/>
      <c r="D19" s="45"/>
      <c r="E19" s="45"/>
      <c r="F19" s="45"/>
    </row>
    <row r="20" spans="3:6" s="25" customFormat="1">
      <c r="C20" s="45"/>
      <c r="D20" s="45"/>
      <c r="E20" s="45"/>
      <c r="F20" s="45"/>
    </row>
    <row r="21" spans="3:6" s="25" customFormat="1">
      <c r="C21" s="45"/>
      <c r="D21" s="45"/>
      <c r="E21" s="45"/>
      <c r="F21" s="45"/>
    </row>
    <row r="22" spans="3:6" s="25" customFormat="1">
      <c r="C22" s="45"/>
      <c r="D22" s="45"/>
      <c r="E22" s="45"/>
      <c r="F22" s="45"/>
    </row>
    <row r="23" spans="3:6" s="25" customFormat="1">
      <c r="C23" s="45"/>
      <c r="D23" s="45"/>
      <c r="E23" s="45"/>
      <c r="F23" s="45"/>
    </row>
    <row r="24" spans="3:6" s="25" customFormat="1">
      <c r="C24" s="45"/>
      <c r="D24" s="45"/>
      <c r="E24" s="45"/>
      <c r="F24" s="45"/>
    </row>
    <row r="25" spans="3:6" s="25" customFormat="1">
      <c r="C25" s="45"/>
      <c r="D25" s="45"/>
      <c r="E25" s="45"/>
      <c r="F25" s="45"/>
    </row>
    <row r="26" spans="3:6" s="25" customFormat="1">
      <c r="C26" s="45"/>
      <c r="D26" s="45"/>
      <c r="E26" s="45"/>
      <c r="F26" s="45"/>
    </row>
    <row r="27" spans="3:6" s="25" customFormat="1">
      <c r="C27" s="45"/>
      <c r="D27" s="45"/>
      <c r="E27" s="45"/>
      <c r="F27" s="45"/>
    </row>
    <row r="28" spans="3:6" s="25" customFormat="1">
      <c r="C28" s="45"/>
      <c r="D28" s="45"/>
      <c r="E28" s="45"/>
      <c r="F28" s="45"/>
    </row>
    <row r="29" spans="3:6" s="25" customFormat="1">
      <c r="C29" s="45"/>
      <c r="D29" s="45"/>
      <c r="E29" s="45"/>
      <c r="F29" s="45"/>
    </row>
    <row r="30" spans="3:6" s="25" customFormat="1">
      <c r="C30" s="45"/>
      <c r="D30" s="45"/>
      <c r="E30" s="45"/>
      <c r="F30" s="45"/>
    </row>
    <row r="31" spans="3:6" s="25" customFormat="1">
      <c r="C31" s="45"/>
      <c r="D31" s="45"/>
      <c r="E31" s="45"/>
      <c r="F31" s="45"/>
    </row>
    <row r="32" spans="3:6" s="25" customFormat="1">
      <c r="C32" s="45"/>
      <c r="D32" s="45"/>
      <c r="E32" s="45"/>
      <c r="F32" s="45"/>
    </row>
    <row r="33" spans="1:6" s="25" customFormat="1">
      <c r="C33" s="45"/>
      <c r="D33" s="45"/>
      <c r="E33" s="45"/>
      <c r="F33" s="45"/>
    </row>
    <row r="34" spans="1:6" s="25" customFormat="1">
      <c r="A34"/>
      <c r="B34"/>
      <c r="C34" s="46"/>
      <c r="D34" s="46"/>
      <c r="E34" s="46"/>
      <c r="F34" s="46"/>
    </row>
    <row r="35" spans="1:6">
      <c r="C35" s="46"/>
      <c r="D35" s="46"/>
      <c r="E35" s="46"/>
      <c r="F35" s="46"/>
    </row>
    <row r="36" spans="1:6">
      <c r="C36" s="46"/>
      <c r="D36" s="46"/>
      <c r="E36" s="46"/>
      <c r="F36" s="46"/>
    </row>
    <row r="37" spans="1:6">
      <c r="C37" s="46"/>
      <c r="D37" s="46"/>
      <c r="E37" s="46"/>
      <c r="F37" s="46"/>
    </row>
    <row r="38" spans="1:6">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48"/>
  <sheetViews>
    <sheetView topLeftCell="A10" workbookViewId="0">
      <selection activeCell="F20" sqref="F20"/>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34.5" customHeight="1">
      <c r="A1" s="58" t="s">
        <v>115</v>
      </c>
      <c r="B1" s="58"/>
      <c r="C1" s="58"/>
      <c r="D1" s="58"/>
      <c r="E1" s="58"/>
      <c r="F1" s="58"/>
    </row>
    <row r="2" spans="1:6" ht="18.75" customHeight="1">
      <c r="A2" s="59" t="s">
        <v>116</v>
      </c>
      <c r="B2" s="60"/>
      <c r="C2" s="60"/>
      <c r="D2" s="60"/>
      <c r="E2" s="60"/>
      <c r="F2" s="61"/>
    </row>
    <row r="3" spans="1:6" ht="38.25" customHeight="1">
      <c r="A3" s="62" t="s">
        <v>160</v>
      </c>
      <c r="B3" s="63"/>
      <c r="C3" s="63"/>
      <c r="D3" s="63"/>
      <c r="E3" s="63"/>
      <c r="F3" s="64"/>
    </row>
    <row r="4" spans="1:6" ht="21" customHeight="1">
      <c r="A4" s="13" t="s">
        <v>118</v>
      </c>
      <c r="B4" s="14" t="s">
        <v>119</v>
      </c>
      <c r="C4" s="14" t="s">
        <v>120</v>
      </c>
      <c r="D4" s="14" t="s">
        <v>6</v>
      </c>
      <c r="E4" s="13" t="s">
        <v>121</v>
      </c>
      <c r="F4" s="13" t="s">
        <v>122</v>
      </c>
    </row>
    <row r="5" spans="1:6" s="21" customFormat="1" ht="75.75" customHeight="1">
      <c r="A5" s="15" t="s">
        <v>123</v>
      </c>
      <c r="B5" s="16" t="s">
        <v>124</v>
      </c>
      <c r="C5" s="17">
        <f>'[1]LEAM BASTI GOVT SCHOOL'!G7</f>
        <v>100.67969413763805</v>
      </c>
      <c r="D5" s="18" t="s">
        <v>96</v>
      </c>
      <c r="E5" s="19">
        <f>'[1]LEAM BASTI GOVT SCHOOL'!I7</f>
        <v>151.82</v>
      </c>
      <c r="F5" s="20">
        <f>ROUND((C5*E5),2)</f>
        <v>15285.19</v>
      </c>
    </row>
    <row r="6" spans="1:6" ht="75" customHeight="1">
      <c r="A6" s="22" t="s">
        <v>125</v>
      </c>
      <c r="B6" s="23" t="s">
        <v>126</v>
      </c>
      <c r="C6" s="24">
        <f>'[1]LEAM BASTI GOVT SCHOOL'!G11</f>
        <v>20.390824129141883</v>
      </c>
      <c r="D6" s="18" t="s">
        <v>96</v>
      </c>
      <c r="E6" s="24">
        <f>'[1]LEAM BASTI GOVT SCHOOL'!I11</f>
        <v>589.51</v>
      </c>
      <c r="F6" s="20">
        <f t="shared" ref="F6:F15" si="0">ROUND((C6*E6),2)</f>
        <v>12020.59</v>
      </c>
    </row>
    <row r="7" spans="1:6" s="25" customFormat="1" ht="56.25" customHeight="1">
      <c r="A7" s="22" t="s">
        <v>127</v>
      </c>
      <c r="B7" s="23" t="s">
        <v>128</v>
      </c>
      <c r="C7" s="24">
        <f>'[1]LEAM BASTI GOVT SCHOOL'!G15</f>
        <v>52.251486830926076</v>
      </c>
      <c r="D7" s="18" t="s">
        <v>96</v>
      </c>
      <c r="E7" s="24">
        <f>'[1]LEAM BASTI GOVT SCHOOL'!I15</f>
        <v>1756.4</v>
      </c>
      <c r="F7" s="20">
        <f t="shared" si="0"/>
        <v>91774.51</v>
      </c>
    </row>
    <row r="8" spans="1:6" s="25" customFormat="1" ht="55.5" customHeight="1">
      <c r="A8" s="26" t="s">
        <v>129</v>
      </c>
      <c r="B8" s="27" t="s">
        <v>130</v>
      </c>
      <c r="C8" s="24">
        <f>'[1]LEAM BASTI GOVT SCHOOL'!G19</f>
        <v>63.721325403568393</v>
      </c>
      <c r="D8" s="18" t="s">
        <v>96</v>
      </c>
      <c r="E8" s="24">
        <f>'[1]LEAM BASTI GOVT SCHOOL'!I19</f>
        <v>4961.7299999999996</v>
      </c>
      <c r="F8" s="20">
        <f t="shared" si="0"/>
        <v>316168.01</v>
      </c>
    </row>
    <row r="9" spans="1:6" s="25" customFormat="1" ht="42" customHeight="1">
      <c r="A9" s="22" t="s">
        <v>131</v>
      </c>
      <c r="B9" s="23" t="s">
        <v>132</v>
      </c>
      <c r="C9" s="28">
        <f>'[1]LEAM BASTI GOVT SCHOOL'!G23</f>
        <v>41.82156133828996</v>
      </c>
      <c r="D9" s="29" t="s">
        <v>80</v>
      </c>
      <c r="E9" s="30">
        <f>'[1]LEAM BASTI GOVT SCHOOL'!I23</f>
        <v>194.5</v>
      </c>
      <c r="F9" s="20">
        <f t="shared" si="0"/>
        <v>8134.29</v>
      </c>
    </row>
    <row r="10" spans="1:6" s="25" customFormat="1">
      <c r="A10" s="31">
        <v>6</v>
      </c>
      <c r="B10" s="32" t="s">
        <v>133</v>
      </c>
      <c r="C10" s="33">
        <v>0</v>
      </c>
      <c r="D10" s="33"/>
      <c r="E10" s="33"/>
      <c r="F10" s="20">
        <f t="shared" si="0"/>
        <v>0</v>
      </c>
    </row>
    <row r="11" spans="1:6" s="25" customFormat="1">
      <c r="A11" s="34" t="s">
        <v>134</v>
      </c>
      <c r="B11" s="35" t="s">
        <v>135</v>
      </c>
      <c r="C11" s="24">
        <f>'[1]LEAM GOVT MAT'!F7</f>
        <v>27.40016992353441</v>
      </c>
      <c r="D11" s="24" t="s">
        <v>96</v>
      </c>
      <c r="E11" s="30">
        <f>'[1]RCC DRAIN'!I37</f>
        <v>848.82</v>
      </c>
      <c r="F11" s="20">
        <f t="shared" si="0"/>
        <v>23257.81</v>
      </c>
    </row>
    <row r="12" spans="1:6" s="25" customFormat="1">
      <c r="A12" s="34" t="s">
        <v>136</v>
      </c>
      <c r="B12" s="35" t="s">
        <v>137</v>
      </c>
      <c r="C12" s="24">
        <f>'[1]LEAM GOVT MAT'!G7</f>
        <v>20.390824129141883</v>
      </c>
      <c r="D12" s="24" t="s">
        <v>96</v>
      </c>
      <c r="E12" s="30">
        <f>'[1]RCC DRAIN'!I38</f>
        <v>313.14</v>
      </c>
      <c r="F12" s="20">
        <f t="shared" si="0"/>
        <v>6385.18</v>
      </c>
    </row>
    <row r="13" spans="1:6" s="25" customFormat="1">
      <c r="A13" s="34" t="s">
        <v>138</v>
      </c>
      <c r="B13" s="36" t="s">
        <v>139</v>
      </c>
      <c r="C13" s="24">
        <f>'[1]LEAM GOVT MAT'!H7</f>
        <v>54.80033984706882</v>
      </c>
      <c r="D13" s="24" t="s">
        <v>96</v>
      </c>
      <c r="E13" s="30">
        <f>'[1]RCC DRAIN'!I39</f>
        <v>447.06</v>
      </c>
      <c r="F13" s="20">
        <f t="shared" si="0"/>
        <v>24499.040000000001</v>
      </c>
    </row>
    <row r="14" spans="1:6" s="25" customFormat="1">
      <c r="A14" s="34" t="s">
        <v>140</v>
      </c>
      <c r="B14" s="36" t="s">
        <v>141</v>
      </c>
      <c r="C14" s="24">
        <f>'[1]LEAM GOVT MAT'!I7</f>
        <v>52.251486830926076</v>
      </c>
      <c r="D14" s="24" t="s">
        <v>96</v>
      </c>
      <c r="E14" s="30">
        <f>'[1]RCC DRAIN'!I40</f>
        <v>679.66</v>
      </c>
      <c r="F14" s="20">
        <f t="shared" si="0"/>
        <v>35513.25</v>
      </c>
    </row>
    <row r="15" spans="1:6" s="25" customFormat="1">
      <c r="A15" s="34" t="s">
        <v>142</v>
      </c>
      <c r="B15" s="36" t="s">
        <v>143</v>
      </c>
      <c r="C15" s="24">
        <f>'[1]LEAM GOVT MAT'!J7</f>
        <v>100.67969413763805</v>
      </c>
      <c r="D15" s="24" t="s">
        <v>96</v>
      </c>
      <c r="E15" s="30">
        <f>'[1]RCC DRAIN'!I41</f>
        <v>117.54</v>
      </c>
      <c r="F15" s="20">
        <f t="shared" si="0"/>
        <v>11833.89</v>
      </c>
    </row>
    <row r="16" spans="1:6" s="25" customFormat="1">
      <c r="A16" s="34"/>
      <c r="B16" s="37"/>
      <c r="C16" s="38"/>
      <c r="D16" s="39"/>
      <c r="E16" s="39" t="s">
        <v>33</v>
      </c>
      <c r="F16" s="40">
        <f>SUM(F5:F15)</f>
        <v>544871.75999999989</v>
      </c>
    </row>
    <row r="17" spans="1:6" s="25" customFormat="1">
      <c r="A17" s="41"/>
      <c r="B17" s="42"/>
      <c r="C17" s="39"/>
      <c r="D17" s="38"/>
      <c r="E17" s="39" t="s">
        <v>144</v>
      </c>
      <c r="F17" s="40">
        <f>F16*18/100</f>
        <v>98076.916799999977</v>
      </c>
    </row>
    <row r="18" spans="1:6" s="25" customFormat="1">
      <c r="A18" s="41"/>
      <c r="B18" s="42"/>
      <c r="C18" s="39"/>
      <c r="D18" s="39"/>
      <c r="E18" s="39"/>
      <c r="F18" s="40">
        <f>F16+F17</f>
        <v>642948.6767999999</v>
      </c>
    </row>
    <row r="19" spans="1:6" s="25" customFormat="1">
      <c r="A19" s="41"/>
      <c r="B19" s="42"/>
      <c r="C19" s="43"/>
      <c r="D19" s="39"/>
      <c r="E19" s="39" t="s">
        <v>145</v>
      </c>
      <c r="F19" s="40">
        <f>F18*1/100</f>
        <v>6429.4867679999988</v>
      </c>
    </row>
    <row r="20" spans="1:6" s="25" customFormat="1">
      <c r="A20" s="41"/>
      <c r="B20" s="42"/>
      <c r="C20" s="43"/>
      <c r="D20" s="39"/>
      <c r="E20" s="39" t="s">
        <v>33</v>
      </c>
      <c r="F20" s="44">
        <f>F18+F19</f>
        <v>649378.16356799984</v>
      </c>
    </row>
    <row r="21" spans="1:6" s="25" customFormat="1">
      <c r="C21" s="45"/>
      <c r="D21" s="45"/>
      <c r="E21" s="45"/>
      <c r="F21" s="45"/>
    </row>
    <row r="22" spans="1:6" s="25" customFormat="1">
      <c r="C22" s="45"/>
      <c r="D22" s="45"/>
      <c r="E22" s="45"/>
      <c r="F22" s="45"/>
    </row>
    <row r="23" spans="1:6" s="25" customFormat="1">
      <c r="C23" s="45"/>
      <c r="D23" s="45"/>
      <c r="E23" s="45"/>
      <c r="F23" s="45"/>
    </row>
    <row r="24" spans="1:6" s="25" customFormat="1">
      <c r="C24" s="45"/>
      <c r="D24" s="45"/>
      <c r="E24" s="45"/>
      <c r="F24" s="45"/>
    </row>
    <row r="25" spans="1:6" s="25" customFormat="1">
      <c r="C25" s="45"/>
      <c r="D25" s="45"/>
      <c r="E25" s="45"/>
      <c r="F25" s="45"/>
    </row>
    <row r="26" spans="1:6" s="25" customFormat="1">
      <c r="C26" s="45"/>
      <c r="D26" s="45"/>
      <c r="E26" s="45"/>
      <c r="F26" s="45"/>
    </row>
    <row r="27" spans="1:6" s="25" customFormat="1">
      <c r="C27" s="45"/>
      <c r="D27" s="45"/>
      <c r="E27" s="45"/>
      <c r="F27" s="45"/>
    </row>
    <row r="28" spans="1:6" s="25" customFormat="1">
      <c r="C28" s="45"/>
      <c r="D28" s="45"/>
      <c r="E28" s="45"/>
      <c r="F28" s="45"/>
    </row>
    <row r="29" spans="1:6" s="25" customFormat="1">
      <c r="C29" s="45"/>
      <c r="D29" s="45"/>
      <c r="E29" s="45"/>
      <c r="F29" s="45"/>
    </row>
    <row r="30" spans="1:6" s="25" customFormat="1">
      <c r="C30" s="45"/>
      <c r="D30" s="45"/>
      <c r="E30" s="45"/>
      <c r="F30" s="45"/>
    </row>
    <row r="31" spans="1:6" s="25" customFormat="1">
      <c r="C31" s="45"/>
      <c r="D31" s="45"/>
      <c r="E31" s="45"/>
      <c r="F31" s="45"/>
    </row>
    <row r="32" spans="1:6" s="25" customFormat="1">
      <c r="C32" s="45"/>
      <c r="D32" s="45"/>
      <c r="E32" s="45"/>
      <c r="F32" s="45"/>
    </row>
    <row r="33" spans="1:6" s="25" customFormat="1">
      <c r="C33" s="45"/>
      <c r="D33" s="45"/>
      <c r="E33" s="45"/>
      <c r="F33" s="45"/>
    </row>
    <row r="34" spans="1:6" s="25" customFormat="1">
      <c r="C34" s="45"/>
      <c r="D34" s="45"/>
      <c r="E34" s="45"/>
      <c r="F34" s="45"/>
    </row>
    <row r="35" spans="1:6" s="25" customFormat="1">
      <c r="C35" s="45"/>
      <c r="D35" s="45"/>
      <c r="E35" s="45"/>
      <c r="F35" s="45"/>
    </row>
    <row r="36" spans="1:6" s="25" customFormat="1">
      <c r="C36" s="45"/>
      <c r="D36" s="45"/>
      <c r="E36" s="45"/>
      <c r="F36" s="45"/>
    </row>
    <row r="37" spans="1:6" s="25" customFormat="1">
      <c r="C37" s="45"/>
      <c r="D37" s="45"/>
      <c r="E37" s="45"/>
      <c r="F37" s="45"/>
    </row>
    <row r="38" spans="1:6" s="25" customFormat="1">
      <c r="A38"/>
      <c r="B38"/>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row r="45" spans="1:6">
      <c r="C45" s="46"/>
      <c r="D45" s="46"/>
      <c r="E45" s="46"/>
      <c r="F45" s="46"/>
    </row>
    <row r="46" spans="1:6">
      <c r="C46" s="46"/>
      <c r="D46" s="46"/>
      <c r="E46" s="46"/>
      <c r="F46" s="46"/>
    </row>
    <row r="47" spans="1:6">
      <c r="C47" s="46"/>
      <c r="D47" s="46"/>
      <c r="E47" s="46"/>
      <c r="F47" s="46"/>
    </row>
    <row r="48" spans="1:6">
      <c r="C48" s="46"/>
      <c r="D48" s="46"/>
      <c r="E48" s="46"/>
      <c r="F48" s="46"/>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22"/>
  <sheetViews>
    <sheetView topLeftCell="A13" workbookViewId="0">
      <selection activeCell="F22" sqref="F22"/>
    </sheetView>
  </sheetViews>
  <sheetFormatPr defaultColWidth="9.140625" defaultRowHeight="15"/>
  <cols>
    <col min="1" max="1" width="9.28515625" style="8" bestFit="1" customWidth="1"/>
    <col min="2" max="2" width="42.28515625" style="9" customWidth="1"/>
    <col min="3" max="3" width="9.140625" style="1" customWidth="1"/>
    <col min="4" max="4" width="9.140625" style="10"/>
    <col min="5" max="5" width="11.28515625" style="55" bestFit="1" customWidth="1"/>
    <col min="6" max="6" width="17.5703125" style="55" customWidth="1"/>
    <col min="7" max="16384" width="9.140625" style="1"/>
  </cols>
  <sheetData>
    <row r="1" spans="1:6" ht="60.75" customHeight="1">
      <c r="A1" s="69" t="s">
        <v>0</v>
      </c>
      <c r="B1" s="69"/>
      <c r="C1" s="69"/>
      <c r="D1" s="69"/>
      <c r="E1" s="69"/>
      <c r="F1" s="69"/>
    </row>
    <row r="2" spans="1:6" ht="36" customHeight="1">
      <c r="A2" s="65" t="s">
        <v>1</v>
      </c>
      <c r="B2" s="65"/>
      <c r="C2" s="65"/>
      <c r="D2" s="65"/>
      <c r="E2" s="65"/>
      <c r="F2" s="65"/>
    </row>
    <row r="3" spans="1:6" ht="55.5" customHeight="1">
      <c r="A3" s="66" t="s">
        <v>161</v>
      </c>
      <c r="B3" s="66"/>
      <c r="C3" s="66"/>
      <c r="D3" s="66"/>
      <c r="E3" s="66"/>
      <c r="F3" s="66"/>
    </row>
    <row r="4" spans="1:6">
      <c r="A4" s="2" t="s">
        <v>3</v>
      </c>
      <c r="B4" s="2" t="s">
        <v>4</v>
      </c>
      <c r="C4" s="2" t="s">
        <v>5</v>
      </c>
      <c r="D4" s="2" t="s">
        <v>6</v>
      </c>
      <c r="E4" s="48" t="s">
        <v>7</v>
      </c>
      <c r="F4" s="48" t="s">
        <v>8</v>
      </c>
    </row>
    <row r="5" spans="1:6" ht="75">
      <c r="A5" s="49" t="str">
        <f>[2]Sheet1!A5</f>
        <v>1.            5.10.2</v>
      </c>
      <c r="B5" s="3" t="str">
        <f>[2]Sheet1!B5</f>
        <v xml:space="preserve">Dismantling plain cement or lime concrete work including stacking serviceable materials in countable stacks within 15M.lead and disposal of unserviceable materials with all leads complete  as per direction of E/I.           </v>
      </c>
      <c r="C5" s="50">
        <f>[2]Sheet1!G8</f>
        <v>19.82</v>
      </c>
      <c r="D5" s="4" t="str">
        <f>D6</f>
        <v>M3</v>
      </c>
      <c r="E5" s="51">
        <f>[2]Sheet1!I8</f>
        <v>955.89</v>
      </c>
      <c r="F5" s="51">
        <f>ROUND((C5*E5),2)</f>
        <v>18945.740000000002</v>
      </c>
    </row>
    <row r="6" spans="1:6" ht="120">
      <c r="A6" s="49" t="str">
        <f>[2]Sheet1!A9</f>
        <v>2           5.1.1</v>
      </c>
      <c r="B6" s="3" t="str">
        <f>[2]Sheet1!B9</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6" s="50">
        <f>[2]Sheet1!G12</f>
        <v>22.6</v>
      </c>
      <c r="D6" s="4" t="str">
        <f>D7</f>
        <v>M3</v>
      </c>
      <c r="E6" s="51">
        <f>[2]Sheet1!I12</f>
        <v>151.82</v>
      </c>
      <c r="F6" s="51">
        <f t="shared" ref="F6:F16" si="0">ROUND((C6*E6),2)</f>
        <v>3431.13</v>
      </c>
    </row>
    <row r="7" spans="1:6" ht="120">
      <c r="A7" s="49" t="str">
        <f>[2]Sheet1!A13</f>
        <v>3 4/M004</v>
      </c>
      <c r="B7" s="3" t="str">
        <f>[2]Sheet1!B13</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7" s="50">
        <f>[2]Sheet1!G16</f>
        <v>6.34</v>
      </c>
      <c r="D7" s="4" t="s">
        <v>14</v>
      </c>
      <c r="E7" s="51">
        <f>[2]Sheet1!I16</f>
        <v>347.85</v>
      </c>
      <c r="F7" s="51">
        <f t="shared" si="0"/>
        <v>2205.37</v>
      </c>
    </row>
    <row r="8" spans="1:6" ht="90">
      <c r="A8" s="49" t="str">
        <f>[2]Sheet1!A17</f>
        <v>4 5.6.8WRD</v>
      </c>
      <c r="B8" s="3" t="str">
        <f>[2]Sheet1!B17</f>
        <v>Supplying and laying (properly as per design and drawing) rip-rap with good  quality of boulders duly packed including the cost of materials, royalty all taxes etc. but excluding the cost of carriage all complete as per specification and direction of E/I.</v>
      </c>
      <c r="C8" s="50">
        <f>[2]Sheet1!G20</f>
        <v>16.260000000000002</v>
      </c>
      <c r="D8" s="4" t="s">
        <v>14</v>
      </c>
      <c r="E8" s="51">
        <f>[2]Sheet1!I20</f>
        <v>1756.4</v>
      </c>
      <c r="F8" s="51">
        <f t="shared" si="0"/>
        <v>28559.06</v>
      </c>
    </row>
    <row r="9" spans="1:6" ht="90">
      <c r="A9" s="49" t="str">
        <f>[2]Sheet1!A21</f>
        <v>5 5.3.1.1</v>
      </c>
      <c r="B9" s="3" t="str">
        <f>[2]Sheet1!B21</f>
        <v>Providing and laying in position cement concrete of specified grade excluding the cost of centering and shuttering - All work up to plinth level1:1.5:3 (1 Cement : 1.5 coarse sand zone(III): 3 graded stone aggregate 20mm nominal size)</v>
      </c>
      <c r="C9" s="50">
        <f>[2]Sheet1!G24</f>
        <v>19.82</v>
      </c>
      <c r="D9" s="4" t="s">
        <v>14</v>
      </c>
      <c r="E9" s="51">
        <f>[2]Sheet1!I24</f>
        <v>4961.7299999999996</v>
      </c>
      <c r="F9" s="51">
        <f t="shared" si="0"/>
        <v>98341.49</v>
      </c>
    </row>
    <row r="10" spans="1:6" ht="60">
      <c r="A10" s="49" t="str">
        <f>[2]Sheet1!A25</f>
        <v>65.3.17.1</v>
      </c>
      <c r="B10" s="3" t="str">
        <f>[2]Sheet1!B25</f>
        <v>Centering and Shuttering including strutting, propping etc and removal of from for   Foundation , footing , bases of columns etc for mass concrete.</v>
      </c>
      <c r="C10" s="50">
        <f>[2]Sheet1!G28</f>
        <v>18.59</v>
      </c>
      <c r="D10" s="4" t="s">
        <v>162</v>
      </c>
      <c r="E10" s="51">
        <f>[2]Sheet1!I28</f>
        <v>194.5</v>
      </c>
      <c r="F10" s="51">
        <f t="shared" si="0"/>
        <v>3615.76</v>
      </c>
    </row>
    <row r="11" spans="1:6">
      <c r="A11" s="5">
        <v>7</v>
      </c>
      <c r="B11" s="6" t="s">
        <v>163</v>
      </c>
      <c r="C11" s="7"/>
      <c r="D11" s="4"/>
      <c r="E11" s="51"/>
      <c r="F11" s="51"/>
    </row>
    <row r="12" spans="1:6">
      <c r="A12" s="52" t="s">
        <v>134</v>
      </c>
      <c r="B12" s="53" t="s">
        <v>164</v>
      </c>
      <c r="C12" s="50">
        <f>[2]Sheet1!G30</f>
        <v>8.52</v>
      </c>
      <c r="D12" s="4" t="s">
        <v>14</v>
      </c>
      <c r="E12" s="51">
        <f>[2]Sheet1!I30</f>
        <v>848.82</v>
      </c>
      <c r="F12" s="51">
        <f t="shared" si="0"/>
        <v>7231.95</v>
      </c>
    </row>
    <row r="13" spans="1:6">
      <c r="A13" s="52" t="s">
        <v>136</v>
      </c>
      <c r="B13" s="53" t="str">
        <f>[2]Sheet1!B31</f>
        <v>Stone Dust (Lead 22 KM)</v>
      </c>
      <c r="C13" s="3">
        <f>[2]Sheet1!G31</f>
        <v>6.34</v>
      </c>
      <c r="D13" s="4" t="s">
        <v>14</v>
      </c>
      <c r="E13" s="51">
        <f>[2]Sheet1!I31</f>
        <v>447.06</v>
      </c>
      <c r="F13" s="51">
        <f t="shared" si="0"/>
        <v>2834.36</v>
      </c>
    </row>
    <row r="14" spans="1:6">
      <c r="A14" s="52" t="s">
        <v>138</v>
      </c>
      <c r="B14" s="53" t="s">
        <v>165</v>
      </c>
      <c r="C14" s="50">
        <f>[2]Sheet1!G32</f>
        <v>16.260000000000002</v>
      </c>
      <c r="D14" s="4" t="s">
        <v>14</v>
      </c>
      <c r="E14" s="51">
        <f>[2]Sheet1!I32</f>
        <v>679.66</v>
      </c>
      <c r="F14" s="51">
        <f t="shared" si="0"/>
        <v>11051.27</v>
      </c>
    </row>
    <row r="15" spans="1:6">
      <c r="A15" s="52" t="s">
        <v>140</v>
      </c>
      <c r="B15" s="53" t="s">
        <v>166</v>
      </c>
      <c r="C15" s="50">
        <f>[2]Sheet1!G33</f>
        <v>17.05</v>
      </c>
      <c r="D15" s="4" t="s">
        <v>14</v>
      </c>
      <c r="E15" s="51">
        <f>[2]Sheet1!I33</f>
        <v>447.06</v>
      </c>
      <c r="F15" s="51">
        <f t="shared" si="0"/>
        <v>7622.37</v>
      </c>
    </row>
    <row r="16" spans="1:6">
      <c r="A16" s="52" t="s">
        <v>142</v>
      </c>
      <c r="B16" s="53" t="s">
        <v>32</v>
      </c>
      <c r="C16" s="3">
        <f>[2]Sheet1!G34</f>
        <v>22.6</v>
      </c>
      <c r="D16" s="4" t="s">
        <v>14</v>
      </c>
      <c r="E16" s="51">
        <f>[2]Sheet1!I34</f>
        <v>117.54</v>
      </c>
      <c r="F16" s="51">
        <f t="shared" si="0"/>
        <v>2656.4</v>
      </c>
    </row>
    <row r="17" spans="1:6" ht="18.75">
      <c r="A17" s="5"/>
      <c r="B17" s="6"/>
      <c r="C17" s="7"/>
      <c r="D17" s="4"/>
      <c r="E17" s="51" t="s">
        <v>33</v>
      </c>
      <c r="F17" s="54">
        <f>SUM(F5:F16)</f>
        <v>186494.9</v>
      </c>
    </row>
    <row r="18" spans="1:6" ht="18.75">
      <c r="A18" s="68" t="s">
        <v>167</v>
      </c>
      <c r="B18" s="68"/>
      <c r="C18" s="68"/>
      <c r="D18" s="68"/>
      <c r="E18" s="68"/>
      <c r="F18" s="54">
        <f>ROUND((F17*18%),2)</f>
        <v>33569.08</v>
      </c>
    </row>
    <row r="19" spans="1:6" ht="18.75">
      <c r="A19" s="68" t="s">
        <v>168</v>
      </c>
      <c r="B19" s="68" t="s">
        <v>168</v>
      </c>
      <c r="C19" s="68"/>
      <c r="D19" s="68"/>
      <c r="E19" s="68"/>
      <c r="F19" s="54">
        <f>F17+F18</f>
        <v>220063.97999999998</v>
      </c>
    </row>
    <row r="20" spans="1:6" ht="18.75">
      <c r="A20" s="68" t="s">
        <v>169</v>
      </c>
      <c r="B20" s="68" t="s">
        <v>170</v>
      </c>
      <c r="C20" s="68"/>
      <c r="D20" s="68"/>
      <c r="E20" s="68"/>
      <c r="F20" s="54">
        <f>ROUND((F19*1%),2)</f>
        <v>2200.64</v>
      </c>
    </row>
    <row r="21" spans="1:6" ht="18.75">
      <c r="A21" s="68" t="s">
        <v>168</v>
      </c>
      <c r="B21" s="68" t="s">
        <v>168</v>
      </c>
      <c r="C21" s="68"/>
      <c r="D21" s="68"/>
      <c r="E21" s="68"/>
      <c r="F21" s="54">
        <f>F19+F20</f>
        <v>222264.62</v>
      </c>
    </row>
    <row r="22" spans="1:6" ht="18.75">
      <c r="A22" s="68" t="s">
        <v>171</v>
      </c>
      <c r="B22" s="68" t="s">
        <v>171</v>
      </c>
      <c r="C22" s="68"/>
      <c r="D22" s="68"/>
      <c r="E22" s="68"/>
      <c r="F22" s="54">
        <f>ROUND((F21),0)</f>
        <v>222265</v>
      </c>
    </row>
  </sheetData>
  <mergeCells count="8">
    <mergeCell ref="A21:E21"/>
    <mergeCell ref="A22:E22"/>
    <mergeCell ref="A1:F1"/>
    <mergeCell ref="A2:F2"/>
    <mergeCell ref="A3:F3"/>
    <mergeCell ref="A18:E18"/>
    <mergeCell ref="A19:E19"/>
    <mergeCell ref="A20:E20"/>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dimension ref="A1:F16"/>
  <sheetViews>
    <sheetView topLeftCell="A7" workbookViewId="0">
      <selection activeCell="H7" sqref="H7"/>
    </sheetView>
  </sheetViews>
  <sheetFormatPr defaultColWidth="9.140625" defaultRowHeight="15"/>
  <cols>
    <col min="1" max="1" width="9.28515625" style="1" bestFit="1" customWidth="1"/>
    <col min="2" max="2" width="42.28515625" style="9" customWidth="1"/>
    <col min="3" max="3" width="9.140625" style="1" customWidth="1"/>
    <col min="4" max="4" width="9.140625" style="10"/>
    <col min="5" max="5" width="11.28515625" style="55" bestFit="1" customWidth="1"/>
    <col min="6" max="6" width="17.7109375" style="55" customWidth="1"/>
    <col min="7" max="16384" width="9.140625" style="1"/>
  </cols>
  <sheetData>
    <row r="1" spans="1:6" ht="60.75" customHeight="1">
      <c r="A1" s="69" t="s">
        <v>0</v>
      </c>
      <c r="B1" s="69"/>
      <c r="C1" s="69"/>
      <c r="D1" s="69"/>
      <c r="E1" s="69"/>
      <c r="F1" s="69"/>
    </row>
    <row r="2" spans="1:6" ht="36" customHeight="1">
      <c r="A2" s="65" t="s">
        <v>1</v>
      </c>
      <c r="B2" s="65"/>
      <c r="C2" s="65"/>
      <c r="D2" s="65"/>
      <c r="E2" s="65"/>
      <c r="F2" s="65"/>
    </row>
    <row r="3" spans="1:6" ht="55.5" customHeight="1">
      <c r="A3" s="66" t="str">
        <f>[3]Sheet1!A3</f>
        <v>Name of Work :- Repairing of PCC Road at Peace road from Nishant boys hostel to house of Mariyam Kujur and culvert to Tulip kids school under ward no-08</v>
      </c>
      <c r="B3" s="66"/>
      <c r="C3" s="66"/>
      <c r="D3" s="66"/>
      <c r="E3" s="66"/>
      <c r="F3" s="66"/>
    </row>
    <row r="4" spans="1:6">
      <c r="A4" s="2" t="s">
        <v>3</v>
      </c>
      <c r="B4" s="2" t="s">
        <v>4</v>
      </c>
      <c r="C4" s="2" t="s">
        <v>5</v>
      </c>
      <c r="D4" s="2" t="s">
        <v>6</v>
      </c>
      <c r="E4" s="48" t="s">
        <v>7</v>
      </c>
      <c r="F4" s="48" t="s">
        <v>8</v>
      </c>
    </row>
    <row r="5" spans="1:6" ht="30">
      <c r="A5" s="6">
        <f>[3]Sheet1!A5</f>
        <v>1</v>
      </c>
      <c r="B5" s="3" t="str">
        <f>[3]Sheet1!B5</f>
        <v>Providing labour for cleaning of site and head load as per specification and direction E/I</v>
      </c>
      <c r="C5" s="50">
        <f>[3]Sheet1!G8</f>
        <v>10</v>
      </c>
      <c r="D5" s="4" t="str">
        <f>[3]Sheet1!H8</f>
        <v>Each</v>
      </c>
      <c r="E5" s="51">
        <f>[3]Sheet1!I8</f>
        <v>326.85000000000002</v>
      </c>
      <c r="F5" s="51">
        <f>ROUND((C5*E5),2)</f>
        <v>3268.5</v>
      </c>
    </row>
    <row r="6" spans="1:6" ht="90">
      <c r="A6" s="6" t="str">
        <f>[3]Sheet1!A9</f>
        <v>2 5.3.1.1</v>
      </c>
      <c r="B6" s="3" t="str">
        <f>[3]Sheet1!B9</f>
        <v>Providing and laying in position cement concrete of specified grade excluding the cost of centering and shuttering - All work up to plinth level1:1.5:3 (1 Cement : 1.5 coarse sand zone(III): 3 graded stone aggregate 20mm nominal size)</v>
      </c>
      <c r="C6" s="50">
        <f>[3]Sheet1!G14</f>
        <v>45.24</v>
      </c>
      <c r="D6" s="4" t="s">
        <v>14</v>
      </c>
      <c r="E6" s="51">
        <f>[3]Sheet1!I14</f>
        <v>4961.7299999999996</v>
      </c>
      <c r="F6" s="51">
        <f t="shared" ref="F6:F10" si="0">ROUND((C6*E6),2)</f>
        <v>224468.67</v>
      </c>
    </row>
    <row r="7" spans="1:6" ht="60">
      <c r="A7" s="6" t="str">
        <f>[3]Sheet1!A15</f>
        <v>35.3.17.1</v>
      </c>
      <c r="B7" s="3" t="str">
        <f>[3]Sheet1!B15</f>
        <v>Centering and Shuttering including strutting, propping etc and removal of from for   Foundation , footing , bases of columns etc for mass concrete.</v>
      </c>
      <c r="C7" s="50">
        <f>[3]Sheet1!G18</f>
        <v>46.84</v>
      </c>
      <c r="D7" s="4" t="s">
        <v>162</v>
      </c>
      <c r="E7" s="51">
        <f>[3]Sheet1!I18</f>
        <v>194.5</v>
      </c>
      <c r="F7" s="51">
        <f t="shared" si="0"/>
        <v>9110.3799999999992</v>
      </c>
    </row>
    <row r="8" spans="1:6">
      <c r="A8" s="7">
        <v>4</v>
      </c>
      <c r="B8" s="6" t="s">
        <v>163</v>
      </c>
      <c r="C8" s="7"/>
      <c r="D8" s="4"/>
      <c r="E8" s="51"/>
      <c r="F8" s="51"/>
    </row>
    <row r="9" spans="1:6">
      <c r="A9" s="52" t="s">
        <v>134</v>
      </c>
      <c r="B9" s="53" t="s">
        <v>164</v>
      </c>
      <c r="C9" s="50">
        <f>[3]Sheet1!G20</f>
        <v>19.45</v>
      </c>
      <c r="D9" s="4" t="s">
        <v>14</v>
      </c>
      <c r="E9" s="56">
        <f>[3]Sheet1!I20</f>
        <v>848.82</v>
      </c>
      <c r="F9" s="51">
        <f t="shared" si="0"/>
        <v>16509.55</v>
      </c>
    </row>
    <row r="10" spans="1:6">
      <c r="A10" s="52" t="s">
        <v>136</v>
      </c>
      <c r="B10" s="53" t="s">
        <v>166</v>
      </c>
      <c r="C10" s="50">
        <f>[3]Sheet1!G21</f>
        <v>38.909999999999997</v>
      </c>
      <c r="D10" s="4" t="s">
        <v>14</v>
      </c>
      <c r="E10" s="56">
        <f>[3]Sheet1!I21</f>
        <v>447.06</v>
      </c>
      <c r="F10" s="51">
        <f t="shared" si="0"/>
        <v>17395.099999999999</v>
      </c>
    </row>
    <row r="11" spans="1:6" ht="18.75">
      <c r="A11" s="7"/>
      <c r="B11" s="6"/>
      <c r="C11" s="7"/>
      <c r="D11" s="4"/>
      <c r="E11" s="51" t="s">
        <v>33</v>
      </c>
      <c r="F11" s="54">
        <f>SUM(F5:F10)</f>
        <v>270752.2</v>
      </c>
    </row>
    <row r="12" spans="1:6" ht="18.75">
      <c r="A12" s="68" t="s">
        <v>167</v>
      </c>
      <c r="B12" s="68"/>
      <c r="C12" s="68"/>
      <c r="D12" s="68"/>
      <c r="E12" s="68"/>
      <c r="F12" s="54">
        <f>ROUND((F11*18%),2)</f>
        <v>48735.4</v>
      </c>
    </row>
    <row r="13" spans="1:6" ht="18.75">
      <c r="A13" s="68" t="s">
        <v>168</v>
      </c>
      <c r="B13" s="68" t="s">
        <v>168</v>
      </c>
      <c r="C13" s="68"/>
      <c r="D13" s="68"/>
      <c r="E13" s="68"/>
      <c r="F13" s="54">
        <f>F11+F12</f>
        <v>319487.60000000003</v>
      </c>
    </row>
    <row r="14" spans="1:6" ht="18.75">
      <c r="A14" s="68" t="s">
        <v>169</v>
      </c>
      <c r="B14" s="68" t="s">
        <v>170</v>
      </c>
      <c r="C14" s="68"/>
      <c r="D14" s="68"/>
      <c r="E14" s="68"/>
      <c r="F14" s="54">
        <f>ROUND((F13*1%),2)</f>
        <v>3194.88</v>
      </c>
    </row>
    <row r="15" spans="1:6" ht="18.75">
      <c r="A15" s="68" t="s">
        <v>168</v>
      </c>
      <c r="B15" s="68" t="s">
        <v>168</v>
      </c>
      <c r="C15" s="68"/>
      <c r="D15" s="68"/>
      <c r="E15" s="68"/>
      <c r="F15" s="54">
        <f>F13+F14</f>
        <v>322682.48000000004</v>
      </c>
    </row>
    <row r="16" spans="1:6" ht="18.75">
      <c r="A16" s="68" t="s">
        <v>171</v>
      </c>
      <c r="B16" s="68" t="s">
        <v>171</v>
      </c>
      <c r="C16" s="68"/>
      <c r="D16" s="68"/>
      <c r="E16" s="68"/>
      <c r="F16" s="54">
        <f>ROUND((F15),0)</f>
        <v>322682</v>
      </c>
    </row>
  </sheetData>
  <mergeCells count="8">
    <mergeCell ref="A15:E15"/>
    <mergeCell ref="A16:E16"/>
    <mergeCell ref="A1:F1"/>
    <mergeCell ref="A2:F2"/>
    <mergeCell ref="A3:F3"/>
    <mergeCell ref="A12:E12"/>
    <mergeCell ref="A13:E13"/>
    <mergeCell ref="A14:E14"/>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dimension ref="A1:F21"/>
  <sheetViews>
    <sheetView topLeftCell="A10" workbookViewId="0">
      <selection activeCell="A2" sqref="A2:F2"/>
    </sheetView>
  </sheetViews>
  <sheetFormatPr defaultColWidth="9.140625" defaultRowHeight="15"/>
  <cols>
    <col min="1" max="1" width="9.28515625" style="8" bestFit="1" customWidth="1"/>
    <col min="2" max="2" width="42.28515625" style="9" customWidth="1"/>
    <col min="3" max="3" width="9.140625" style="1" customWidth="1"/>
    <col min="4" max="4" width="9.140625" style="10"/>
    <col min="5" max="5" width="11.28515625" style="1" bestFit="1" customWidth="1"/>
    <col min="6" max="6" width="18.42578125" style="55" customWidth="1"/>
    <col min="7" max="16384" width="9.140625" style="1"/>
  </cols>
  <sheetData>
    <row r="1" spans="1:6" ht="60.75" customHeight="1">
      <c r="A1" s="69" t="s">
        <v>0</v>
      </c>
      <c r="B1" s="69"/>
      <c r="C1" s="69"/>
      <c r="D1" s="69"/>
      <c r="E1" s="69"/>
      <c r="F1" s="69"/>
    </row>
    <row r="2" spans="1:6" ht="36" customHeight="1">
      <c r="A2" s="65" t="s">
        <v>1</v>
      </c>
      <c r="B2" s="65"/>
      <c r="C2" s="65"/>
      <c r="D2" s="65"/>
      <c r="E2" s="65"/>
      <c r="F2" s="65"/>
    </row>
    <row r="3" spans="1:6" ht="55.5" customHeight="1">
      <c r="A3" s="66" t="str">
        <f>[4]Sheet1!A3</f>
        <v>Name of Work :- Construction of PCC Road at Sarnatoli (i)at gali no-01 from house of Bablu Munda to house of Krishna Ji (ii)gali no-05 I from house of Upendra Das to house of Tinki Prashad Gupta &amp; (iii) gali no-09 from house of Sril Tigga to Sagwan tree under ward no-08</v>
      </c>
      <c r="B3" s="66"/>
      <c r="C3" s="66"/>
      <c r="D3" s="66"/>
      <c r="E3" s="66"/>
      <c r="F3" s="66"/>
    </row>
    <row r="4" spans="1:6">
      <c r="A4" s="2" t="s">
        <v>3</v>
      </c>
      <c r="B4" s="2" t="s">
        <v>4</v>
      </c>
      <c r="C4" s="2" t="s">
        <v>5</v>
      </c>
      <c r="D4" s="2" t="s">
        <v>6</v>
      </c>
      <c r="E4" s="2" t="s">
        <v>7</v>
      </c>
      <c r="F4" s="48" t="s">
        <v>8</v>
      </c>
    </row>
    <row r="5" spans="1:6" ht="120">
      <c r="A5" s="49" t="str">
        <f>[4]Sheet1!A5</f>
        <v>1.            5.1.1</v>
      </c>
      <c r="B5" s="3" t="str">
        <f>[4]Sheet1!B5</f>
        <v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v>
      </c>
      <c r="C5" s="50">
        <f>[4]Sheet1!G11</f>
        <v>100.21</v>
      </c>
      <c r="D5" s="4" t="str">
        <f>D6</f>
        <v>M3</v>
      </c>
      <c r="E5" s="7">
        <f>[4]Sheet1!I11</f>
        <v>151.82</v>
      </c>
      <c r="F5" s="51">
        <f>C5*E5</f>
        <v>15213.882199999998</v>
      </c>
    </row>
    <row r="6" spans="1:6" ht="120">
      <c r="A6" s="49" t="str">
        <f>[4]Sheet1!A12</f>
        <v>2  4/M004</v>
      </c>
      <c r="B6" s="3" t="str">
        <f>[4]Sheet1!B12</f>
        <v>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v>
      </c>
      <c r="C6" s="50">
        <f>[4]Sheet1!G18</f>
        <v>28.13</v>
      </c>
      <c r="D6" s="4" t="s">
        <v>14</v>
      </c>
      <c r="E6" s="7">
        <f>[4]Sheet1!I18</f>
        <v>347.85</v>
      </c>
      <c r="F6" s="51">
        <f t="shared" ref="F6:F15" si="0">C6*E6</f>
        <v>9785.0205000000005</v>
      </c>
    </row>
    <row r="7" spans="1:6" ht="90">
      <c r="A7" s="49" t="str">
        <f>[4]Sheet1!A19</f>
        <v>3 5.6.8WRD</v>
      </c>
      <c r="B7" s="3" t="str">
        <f>[4]Sheet1!B19</f>
        <v>Supplying and laying (properly as per design and drawing) rip-rap with good  quality of boulders duly packed including the cost of materials, royalty all taxes etc. but excluding the cost of carriage all complete as per specification and direction of E/I.</v>
      </c>
      <c r="C7" s="50">
        <f>[4]Sheet1!G25</f>
        <v>72.08</v>
      </c>
      <c r="D7" s="4" t="s">
        <v>14</v>
      </c>
      <c r="E7" s="7">
        <f>[4]Sheet1!I25</f>
        <v>1756.4</v>
      </c>
      <c r="F7" s="51">
        <f t="shared" si="0"/>
        <v>126601.31200000001</v>
      </c>
    </row>
    <row r="8" spans="1:6" ht="90">
      <c r="A8" s="49" t="str">
        <f>[4]Sheet1!A26</f>
        <v>4 5.3.1.1</v>
      </c>
      <c r="B8" s="3" t="str">
        <f>[4]Sheet1!B26</f>
        <v>Providing and laying in position cement concrete of specified grade excluding the cost of centering and shuttering - All work up to plinth level1:1.5:3 (1 Cement : 1.5 coarse sand zone(III): 3 graded stone aggregate 20mm nominal size)</v>
      </c>
      <c r="C8" s="50">
        <f>[4]Sheet1!G32</f>
        <v>87.91</v>
      </c>
      <c r="D8" s="4" t="s">
        <v>14</v>
      </c>
      <c r="E8" s="50">
        <f>[4]Sheet1!I32</f>
        <v>4961.7299999999996</v>
      </c>
      <c r="F8" s="51">
        <f t="shared" si="0"/>
        <v>436185.68429999996</v>
      </c>
    </row>
    <row r="9" spans="1:6" ht="60">
      <c r="A9" s="49" t="str">
        <f>[4]Sheet1!A33</f>
        <v>55.3.17.1</v>
      </c>
      <c r="B9" s="3" t="str">
        <f>[4]Sheet1!B33</f>
        <v>Centering and Shuttering including strutting, propping etc and removal of from for   Foundation , footing , bases of columns etc for mass concrete.</v>
      </c>
      <c r="C9" s="50">
        <f>[4]Sheet1!G36</f>
        <v>64.41</v>
      </c>
      <c r="D9" s="4" t="s">
        <v>162</v>
      </c>
      <c r="E9" s="50">
        <f>[4]Sheet1!I36</f>
        <v>194.5</v>
      </c>
      <c r="F9" s="51">
        <f t="shared" si="0"/>
        <v>12527.744999999999</v>
      </c>
    </row>
    <row r="10" spans="1:6">
      <c r="A10" s="5">
        <v>6</v>
      </c>
      <c r="B10" s="6" t="s">
        <v>163</v>
      </c>
      <c r="C10" s="7"/>
      <c r="D10" s="4"/>
      <c r="E10" s="7"/>
      <c r="F10" s="51"/>
    </row>
    <row r="11" spans="1:6">
      <c r="A11" s="52" t="s">
        <v>134</v>
      </c>
      <c r="B11" s="53" t="s">
        <v>164</v>
      </c>
      <c r="C11" s="50">
        <f>[4]Sheet1!G38</f>
        <v>37.799999999999997</v>
      </c>
      <c r="D11" s="4" t="s">
        <v>14</v>
      </c>
      <c r="E11" s="57">
        <f>[4]Sheet1!I38</f>
        <v>848.82</v>
      </c>
      <c r="F11" s="51">
        <f t="shared" si="0"/>
        <v>32085.396000000001</v>
      </c>
    </row>
    <row r="12" spans="1:6">
      <c r="A12" s="52" t="s">
        <v>136</v>
      </c>
      <c r="B12" s="53" t="str">
        <f>[4]Sheet1!B39</f>
        <v>Stone Dust (Lead 22 KM)</v>
      </c>
      <c r="C12" s="3">
        <f>[4]Sheet1!G39</f>
        <v>28.13</v>
      </c>
      <c r="D12" s="4" t="s">
        <v>14</v>
      </c>
      <c r="E12" s="57">
        <f>[4]Sheet1!I39</f>
        <v>447.06</v>
      </c>
      <c r="F12" s="51">
        <f t="shared" si="0"/>
        <v>12575.7978</v>
      </c>
    </row>
    <row r="13" spans="1:6">
      <c r="A13" s="52" t="s">
        <v>138</v>
      </c>
      <c r="B13" s="53" t="s">
        <v>165</v>
      </c>
      <c r="C13" s="50">
        <f>[4]Sheet1!G40</f>
        <v>72.08</v>
      </c>
      <c r="D13" s="4" t="s">
        <v>14</v>
      </c>
      <c r="E13" s="57">
        <f>[4]Sheet1!I40</f>
        <v>679.66</v>
      </c>
      <c r="F13" s="51">
        <f t="shared" si="0"/>
        <v>48989.892799999994</v>
      </c>
    </row>
    <row r="14" spans="1:6">
      <c r="A14" s="52" t="s">
        <v>140</v>
      </c>
      <c r="B14" s="53" t="s">
        <v>166</v>
      </c>
      <c r="C14" s="50">
        <f>[4]Sheet1!G41</f>
        <v>75.599999999999994</v>
      </c>
      <c r="D14" s="4" t="s">
        <v>14</v>
      </c>
      <c r="E14" s="57">
        <f>[4]Sheet1!I41</f>
        <v>447.06</v>
      </c>
      <c r="F14" s="51">
        <f t="shared" si="0"/>
        <v>33797.735999999997</v>
      </c>
    </row>
    <row r="15" spans="1:6">
      <c r="A15" s="52" t="s">
        <v>142</v>
      </c>
      <c r="B15" s="53" t="s">
        <v>32</v>
      </c>
      <c r="C15" s="3">
        <f>[4]Sheet1!G42</f>
        <v>100.21</v>
      </c>
      <c r="D15" s="4" t="s">
        <v>14</v>
      </c>
      <c r="E15" s="57">
        <f>[4]Sheet1!I42</f>
        <v>117.54</v>
      </c>
      <c r="F15" s="51">
        <f t="shared" si="0"/>
        <v>11778.6834</v>
      </c>
    </row>
    <row r="16" spans="1:6" ht="18.75">
      <c r="A16" s="5"/>
      <c r="B16" s="6"/>
      <c r="C16" s="7"/>
      <c r="D16" s="4"/>
      <c r="E16" s="7" t="s">
        <v>33</v>
      </c>
      <c r="F16" s="54">
        <f>SUM(F5:F15)</f>
        <v>739541.14999999991</v>
      </c>
    </row>
    <row r="17" spans="1:6" ht="18.75">
      <c r="A17" s="68" t="s">
        <v>167</v>
      </c>
      <c r="B17" s="68"/>
      <c r="C17" s="68"/>
      <c r="D17" s="68"/>
      <c r="E17" s="68"/>
      <c r="F17" s="54">
        <f>ROUND((F16*18%),2)</f>
        <v>133117.41</v>
      </c>
    </row>
    <row r="18" spans="1:6" ht="18.75">
      <c r="A18" s="68" t="s">
        <v>168</v>
      </c>
      <c r="B18" s="68" t="s">
        <v>168</v>
      </c>
      <c r="C18" s="68"/>
      <c r="D18" s="68"/>
      <c r="E18" s="68"/>
      <c r="F18" s="54">
        <f>F16+F17</f>
        <v>872658.55999999994</v>
      </c>
    </row>
    <row r="19" spans="1:6" ht="18.75">
      <c r="A19" s="68" t="s">
        <v>169</v>
      </c>
      <c r="B19" s="68" t="s">
        <v>170</v>
      </c>
      <c r="C19" s="68"/>
      <c r="D19" s="68"/>
      <c r="E19" s="68"/>
      <c r="F19" s="54">
        <f>ROUND((F18*1%),2)</f>
        <v>8726.59</v>
      </c>
    </row>
    <row r="20" spans="1:6" ht="18.75">
      <c r="A20" s="68" t="s">
        <v>168</v>
      </c>
      <c r="B20" s="68" t="s">
        <v>168</v>
      </c>
      <c r="C20" s="68"/>
      <c r="D20" s="68"/>
      <c r="E20" s="68"/>
      <c r="F20" s="54">
        <f>F18+F19</f>
        <v>881385.14999999991</v>
      </c>
    </row>
    <row r="21" spans="1:6" ht="18.75">
      <c r="A21" s="68" t="s">
        <v>171</v>
      </c>
      <c r="B21" s="68" t="s">
        <v>171</v>
      </c>
      <c r="C21" s="68"/>
      <c r="D21" s="68"/>
      <c r="E21" s="68"/>
      <c r="F21" s="54">
        <f>ROUND((F20),0)</f>
        <v>881385</v>
      </c>
    </row>
  </sheetData>
  <mergeCells count="8">
    <mergeCell ref="A20:E20"/>
    <mergeCell ref="A21:E21"/>
    <mergeCell ref="A1:F1"/>
    <mergeCell ref="A2:F2"/>
    <mergeCell ref="A3:F3"/>
    <mergeCell ref="A17:E17"/>
    <mergeCell ref="A18:E18"/>
    <mergeCell ref="A19:E19"/>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dimension ref="A1:I20"/>
  <sheetViews>
    <sheetView topLeftCell="A13" workbookViewId="0">
      <selection activeCell="K3" sqref="K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65" t="s">
        <v>0</v>
      </c>
      <c r="B1" s="65"/>
      <c r="C1" s="65"/>
      <c r="D1" s="65"/>
      <c r="E1" s="65"/>
      <c r="F1" s="65"/>
    </row>
    <row r="2" spans="1:9" ht="18.75">
      <c r="A2" s="65" t="s">
        <v>1</v>
      </c>
      <c r="B2" s="65"/>
      <c r="C2" s="65"/>
      <c r="D2" s="65"/>
      <c r="E2" s="65"/>
      <c r="F2" s="65"/>
    </row>
    <row r="3" spans="1:9" ht="59.25" customHeight="1">
      <c r="A3" s="66" t="s">
        <v>47</v>
      </c>
      <c r="B3" s="66"/>
      <c r="C3" s="66"/>
      <c r="D3" s="66"/>
      <c r="E3" s="66"/>
      <c r="F3" s="66"/>
      <c r="I3" s="1" t="s">
        <v>48</v>
      </c>
    </row>
    <row r="4" spans="1:9">
      <c r="A4" s="2" t="s">
        <v>3</v>
      </c>
      <c r="B4" s="2" t="s">
        <v>4</v>
      </c>
      <c r="C4" s="2" t="s">
        <v>5</v>
      </c>
      <c r="D4" s="2" t="s">
        <v>6</v>
      </c>
      <c r="E4" s="2" t="s">
        <v>7</v>
      </c>
      <c r="F4" s="2" t="s">
        <v>8</v>
      </c>
    </row>
    <row r="5" spans="1:9" ht="165">
      <c r="A5" s="3" t="s">
        <v>9</v>
      </c>
      <c r="B5" s="3" t="s">
        <v>10</v>
      </c>
      <c r="C5" s="3">
        <v>128.84</v>
      </c>
      <c r="D5" s="3" t="s">
        <v>11</v>
      </c>
      <c r="E5" s="3">
        <v>151.82</v>
      </c>
      <c r="F5" s="3">
        <f t="shared" ref="F5:F15" si="0">C5*E5</f>
        <v>19560.488799999999</v>
      </c>
    </row>
    <row r="6" spans="1:9" ht="120">
      <c r="A6" s="3" t="s">
        <v>49</v>
      </c>
      <c r="B6" s="3" t="s">
        <v>50</v>
      </c>
      <c r="C6" s="3">
        <v>29.2</v>
      </c>
      <c r="D6" s="3" t="s">
        <v>14</v>
      </c>
      <c r="E6" s="3">
        <v>347.85</v>
      </c>
      <c r="F6" s="3">
        <f t="shared" si="0"/>
        <v>10157.220000000001</v>
      </c>
    </row>
    <row r="7" spans="1:9" ht="90">
      <c r="A7" s="3" t="s">
        <v>15</v>
      </c>
      <c r="B7" s="3" t="s">
        <v>16</v>
      </c>
      <c r="C7" s="3">
        <v>70.44</v>
      </c>
      <c r="D7" s="3" t="s">
        <v>11</v>
      </c>
      <c r="E7" s="3">
        <v>1756.4</v>
      </c>
      <c r="F7" s="3">
        <f t="shared" si="0"/>
        <v>123720.81600000001</v>
      </c>
    </row>
    <row r="8" spans="1:9" ht="90">
      <c r="A8" s="3" t="s">
        <v>17</v>
      </c>
      <c r="B8" s="3" t="s">
        <v>18</v>
      </c>
      <c r="C8" s="3">
        <v>85.9</v>
      </c>
      <c r="D8" s="3" t="s">
        <v>11</v>
      </c>
      <c r="E8" s="3">
        <v>4961.7299999999996</v>
      </c>
      <c r="F8" s="3">
        <f t="shared" si="0"/>
        <v>426212.60700000002</v>
      </c>
    </row>
    <row r="9" spans="1:9" ht="60">
      <c r="A9" s="3" t="s">
        <v>19</v>
      </c>
      <c r="B9" s="3" t="s">
        <v>20</v>
      </c>
      <c r="C9" s="3">
        <v>47.96</v>
      </c>
      <c r="D9" s="3" t="s">
        <v>21</v>
      </c>
      <c r="E9" s="3">
        <v>194.5</v>
      </c>
      <c r="F9" s="3">
        <f t="shared" si="0"/>
        <v>9328.2199999999993</v>
      </c>
    </row>
    <row r="10" spans="1:9">
      <c r="A10" s="4">
        <v>6</v>
      </c>
      <c r="B10" s="3" t="s">
        <v>22</v>
      </c>
      <c r="C10" s="3"/>
      <c r="D10" s="3"/>
      <c r="E10" s="3"/>
      <c r="F10" s="3"/>
    </row>
    <row r="11" spans="1:9">
      <c r="A11" s="3" t="s">
        <v>23</v>
      </c>
      <c r="B11" s="3" t="s">
        <v>24</v>
      </c>
      <c r="C11" s="3">
        <v>36.94</v>
      </c>
      <c r="D11" s="3" t="s">
        <v>11</v>
      </c>
      <c r="E11" s="3">
        <v>848.82</v>
      </c>
      <c r="F11" s="3">
        <f t="shared" si="0"/>
        <v>31355.410800000001</v>
      </c>
    </row>
    <row r="12" spans="1:9">
      <c r="A12" s="3" t="s">
        <v>25</v>
      </c>
      <c r="B12" s="3" t="s">
        <v>51</v>
      </c>
      <c r="C12" s="3">
        <v>29.2</v>
      </c>
      <c r="D12" s="3" t="s">
        <v>11</v>
      </c>
      <c r="E12" s="3">
        <v>447.06</v>
      </c>
      <c r="F12" s="3">
        <f t="shared" si="0"/>
        <v>13054.152</v>
      </c>
    </row>
    <row r="13" spans="1:9">
      <c r="A13" s="3" t="s">
        <v>27</v>
      </c>
      <c r="B13" s="3" t="s">
        <v>28</v>
      </c>
      <c r="C13" s="3">
        <v>73.87</v>
      </c>
      <c r="D13" s="3" t="s">
        <v>11</v>
      </c>
      <c r="E13" s="3">
        <v>447.06</v>
      </c>
      <c r="F13" s="3">
        <f t="shared" si="0"/>
        <v>33024.322200000002</v>
      </c>
    </row>
    <row r="14" spans="1:9">
      <c r="A14" s="3" t="s">
        <v>29</v>
      </c>
      <c r="B14" s="3" t="s">
        <v>30</v>
      </c>
      <c r="C14" s="3">
        <v>70.44</v>
      </c>
      <c r="D14" s="3" t="s">
        <v>11</v>
      </c>
      <c r="E14" s="3">
        <v>679.66</v>
      </c>
      <c r="F14" s="3">
        <f t="shared" si="0"/>
        <v>47875.250399999997</v>
      </c>
    </row>
    <row r="15" spans="1:9">
      <c r="A15" s="3" t="s">
        <v>31</v>
      </c>
      <c r="B15" s="3" t="s">
        <v>32</v>
      </c>
      <c r="C15" s="3">
        <v>128.84</v>
      </c>
      <c r="D15" s="3" t="s">
        <v>11</v>
      </c>
      <c r="E15" s="3">
        <v>117.54</v>
      </c>
      <c r="F15" s="3">
        <f t="shared" si="0"/>
        <v>15143.8536</v>
      </c>
    </row>
    <row r="16" spans="1:9">
      <c r="A16" s="3"/>
      <c r="B16" s="3"/>
      <c r="C16" s="3"/>
      <c r="D16" s="3"/>
      <c r="E16" s="3" t="s">
        <v>33</v>
      </c>
      <c r="F16" s="3">
        <f>SUM(F5:F15)</f>
        <v>729432.34080000012</v>
      </c>
    </row>
    <row r="17" spans="1:6">
      <c r="A17" s="5"/>
      <c r="B17" s="6"/>
      <c r="C17" s="7"/>
      <c r="D17" s="4"/>
      <c r="E17" s="3" t="s">
        <v>34</v>
      </c>
      <c r="F17" s="3">
        <f>F16*18/100</f>
        <v>131297.82134400003</v>
      </c>
    </row>
    <row r="18" spans="1:6">
      <c r="A18" s="5"/>
      <c r="B18" s="6"/>
      <c r="C18" s="7"/>
      <c r="D18" s="4"/>
      <c r="E18" s="3"/>
      <c r="F18" s="3">
        <f>F17+F16</f>
        <v>860730.16214400018</v>
      </c>
    </row>
    <row r="19" spans="1:6">
      <c r="A19" s="5"/>
      <c r="B19" s="6"/>
      <c r="C19" s="7"/>
      <c r="D19" s="4"/>
      <c r="E19" s="3" t="s">
        <v>35</v>
      </c>
      <c r="F19" s="3">
        <f>F18*1/100</f>
        <v>8607.3016214400013</v>
      </c>
    </row>
    <row r="20" spans="1:6">
      <c r="A20" s="5"/>
      <c r="B20" s="6"/>
      <c r="C20" s="7"/>
      <c r="D20" s="4"/>
      <c r="E20" s="3" t="s">
        <v>33</v>
      </c>
      <c r="F20" s="3">
        <f>F19+F18</f>
        <v>869337.46376544016</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G21"/>
  <sheetViews>
    <sheetView topLeftCell="A16" workbookViewId="0">
      <selection activeCell="K3" sqref="K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1.75" customHeight="1">
      <c r="A3" s="66" t="s">
        <v>52</v>
      </c>
      <c r="B3" s="66"/>
      <c r="C3" s="66"/>
      <c r="D3" s="66"/>
      <c r="E3" s="66"/>
      <c r="F3" s="66"/>
    </row>
    <row r="4" spans="1:6">
      <c r="A4" s="2" t="s">
        <v>3</v>
      </c>
      <c r="B4" s="2" t="s">
        <v>4</v>
      </c>
      <c r="C4" s="2" t="s">
        <v>5</v>
      </c>
      <c r="D4" s="2" t="s">
        <v>6</v>
      </c>
      <c r="E4" s="2" t="s">
        <v>7</v>
      </c>
      <c r="F4" s="2" t="s">
        <v>8</v>
      </c>
    </row>
    <row r="5" spans="1:6" ht="30">
      <c r="A5" s="4">
        <v>1</v>
      </c>
      <c r="B5" s="3" t="s">
        <v>53</v>
      </c>
      <c r="C5" s="3">
        <v>7</v>
      </c>
      <c r="D5" s="3" t="s">
        <v>54</v>
      </c>
      <c r="E5" s="3">
        <v>326.85000000000002</v>
      </c>
      <c r="F5" s="3">
        <f>C5*E5</f>
        <v>2287.9500000000003</v>
      </c>
    </row>
    <row r="6" spans="1:6" ht="165">
      <c r="A6" s="3" t="s">
        <v>55</v>
      </c>
      <c r="B6" s="3" t="s">
        <v>10</v>
      </c>
      <c r="C6" s="3">
        <v>104.36</v>
      </c>
      <c r="D6" s="3" t="s">
        <v>11</v>
      </c>
      <c r="E6" s="3">
        <v>151.82</v>
      </c>
      <c r="F6" s="3">
        <f t="shared" ref="F6:F16" si="0">C6*E6</f>
        <v>15843.9352</v>
      </c>
    </row>
    <row r="7" spans="1:6" ht="120">
      <c r="A7" s="3" t="s">
        <v>56</v>
      </c>
      <c r="B7" s="3" t="s">
        <v>50</v>
      </c>
      <c r="C7" s="3">
        <v>38.950000000000003</v>
      </c>
      <c r="D7" s="3" t="s">
        <v>11</v>
      </c>
      <c r="E7" s="3">
        <v>347.85</v>
      </c>
      <c r="F7" s="3">
        <f t="shared" si="0"/>
        <v>13548.757500000002</v>
      </c>
    </row>
    <row r="8" spans="1:6" ht="90">
      <c r="A8" s="3" t="s">
        <v>57</v>
      </c>
      <c r="B8" s="3" t="s">
        <v>16</v>
      </c>
      <c r="C8" s="3">
        <v>65.430000000000007</v>
      </c>
      <c r="D8" s="3" t="s">
        <v>11</v>
      </c>
      <c r="E8" s="3">
        <v>1756.4</v>
      </c>
      <c r="F8" s="3">
        <f t="shared" si="0"/>
        <v>114921.25200000002</v>
      </c>
    </row>
    <row r="9" spans="1:6" ht="90">
      <c r="A9" s="3" t="s">
        <v>58</v>
      </c>
      <c r="B9" s="3" t="s">
        <v>18</v>
      </c>
      <c r="C9" s="3">
        <v>77.88</v>
      </c>
      <c r="D9" s="3" t="s">
        <v>11</v>
      </c>
      <c r="E9" s="3">
        <v>4961.7299999999996</v>
      </c>
      <c r="F9" s="3">
        <f t="shared" si="0"/>
        <v>386419.53239999997</v>
      </c>
    </row>
    <row r="10" spans="1:6" ht="60">
      <c r="A10" s="3" t="s">
        <v>59</v>
      </c>
      <c r="B10" s="3" t="s">
        <v>20</v>
      </c>
      <c r="C10" s="3">
        <v>51.12</v>
      </c>
      <c r="D10" s="3" t="s">
        <v>21</v>
      </c>
      <c r="E10" s="3">
        <v>194.5</v>
      </c>
      <c r="F10" s="3">
        <f t="shared" si="0"/>
        <v>9942.84</v>
      </c>
    </row>
    <row r="11" spans="1:6">
      <c r="A11" s="3">
        <v>7</v>
      </c>
      <c r="B11" s="3" t="s">
        <v>22</v>
      </c>
      <c r="C11" s="3"/>
      <c r="D11" s="3"/>
      <c r="E11" s="3"/>
      <c r="F11" s="3"/>
    </row>
    <row r="12" spans="1:6">
      <c r="A12" s="3" t="s">
        <v>23</v>
      </c>
      <c r="B12" s="3" t="s">
        <v>60</v>
      </c>
      <c r="C12" s="3">
        <v>33.49</v>
      </c>
      <c r="D12" s="3" t="s">
        <v>11</v>
      </c>
      <c r="E12" s="3">
        <v>744.66</v>
      </c>
      <c r="F12" s="3">
        <f t="shared" si="0"/>
        <v>24938.663400000001</v>
      </c>
    </row>
    <row r="13" spans="1:6">
      <c r="A13" s="3" t="s">
        <v>25</v>
      </c>
      <c r="B13" s="3" t="s">
        <v>61</v>
      </c>
      <c r="C13" s="3">
        <v>38.950000000000003</v>
      </c>
      <c r="D13" s="3" t="s">
        <v>11</v>
      </c>
      <c r="E13" s="3">
        <v>342.9</v>
      </c>
      <c r="F13" s="3">
        <f t="shared" si="0"/>
        <v>13355.955</v>
      </c>
    </row>
    <row r="14" spans="1:6">
      <c r="A14" s="3" t="s">
        <v>27</v>
      </c>
      <c r="B14" s="3" t="s">
        <v>62</v>
      </c>
      <c r="C14" s="3">
        <v>66.98</v>
      </c>
      <c r="D14" s="3" t="s">
        <v>11</v>
      </c>
      <c r="E14" s="3">
        <v>342.9</v>
      </c>
      <c r="F14" s="3">
        <f t="shared" si="0"/>
        <v>22967.441999999999</v>
      </c>
    </row>
    <row r="15" spans="1:6">
      <c r="A15" s="3" t="s">
        <v>29</v>
      </c>
      <c r="B15" s="3" t="s">
        <v>63</v>
      </c>
      <c r="C15" s="3">
        <v>65.430000000000007</v>
      </c>
      <c r="D15" s="3" t="s">
        <v>11</v>
      </c>
      <c r="E15" s="3">
        <v>570.94000000000005</v>
      </c>
      <c r="F15" s="3">
        <f t="shared" si="0"/>
        <v>37356.604200000009</v>
      </c>
    </row>
    <row r="16" spans="1:6">
      <c r="A16" s="3" t="s">
        <v>31</v>
      </c>
      <c r="B16" s="3" t="s">
        <v>32</v>
      </c>
      <c r="C16" s="3">
        <v>104.36</v>
      </c>
      <c r="D16" s="3" t="s">
        <v>11</v>
      </c>
      <c r="E16" s="3">
        <v>117.54</v>
      </c>
      <c r="F16" s="3">
        <f t="shared" si="0"/>
        <v>12266.474400000001</v>
      </c>
    </row>
    <row r="17" spans="1:6">
      <c r="A17" s="3"/>
      <c r="B17" s="3"/>
      <c r="C17" s="3"/>
      <c r="D17" s="3"/>
      <c r="E17" s="3" t="s">
        <v>33</v>
      </c>
      <c r="F17" s="3">
        <f>SUM(F5:F16)</f>
        <v>653849.40609999991</v>
      </c>
    </row>
    <row r="18" spans="1:6">
      <c r="A18" s="5"/>
      <c r="B18" s="6"/>
      <c r="C18" s="7"/>
      <c r="D18" s="4"/>
      <c r="E18" s="3" t="s">
        <v>34</v>
      </c>
      <c r="F18" s="3">
        <f>F17*18/100</f>
        <v>117692.89309799999</v>
      </c>
    </row>
    <row r="19" spans="1:6">
      <c r="A19" s="5"/>
      <c r="B19" s="6"/>
      <c r="C19" s="7"/>
      <c r="D19" s="4"/>
      <c r="E19" s="3"/>
      <c r="F19" s="3">
        <f>F18+F17</f>
        <v>771542.29919799988</v>
      </c>
    </row>
    <row r="20" spans="1:6">
      <c r="A20" s="5"/>
      <c r="B20" s="6"/>
      <c r="C20" s="7"/>
      <c r="D20" s="4"/>
      <c r="E20" s="3" t="s">
        <v>35</v>
      </c>
      <c r="F20" s="3">
        <f>F19*1/100</f>
        <v>7715.4229919799991</v>
      </c>
    </row>
    <row r="21" spans="1:6">
      <c r="A21" s="5"/>
      <c r="B21" s="6"/>
      <c r="C21" s="7"/>
      <c r="D21" s="4"/>
      <c r="E21" s="3" t="s">
        <v>33</v>
      </c>
      <c r="F21" s="3">
        <f>F20+F19</f>
        <v>779257.72218997986</v>
      </c>
    </row>
  </sheetData>
  <mergeCells count="3">
    <mergeCell ref="A1:F1"/>
    <mergeCell ref="A2:F2"/>
    <mergeCell ref="A3:F3"/>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G21"/>
  <sheetViews>
    <sheetView topLeftCell="A10" workbookViewId="0">
      <selection activeCell="D5" sqref="D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1.75" customHeight="1">
      <c r="A3" s="66" t="s">
        <v>64</v>
      </c>
      <c r="B3" s="66"/>
      <c r="C3" s="66"/>
      <c r="D3" s="66"/>
      <c r="E3" s="66"/>
      <c r="F3" s="66"/>
    </row>
    <row r="4" spans="1:6">
      <c r="A4" s="2" t="s">
        <v>3</v>
      </c>
      <c r="B4" s="2" t="s">
        <v>4</v>
      </c>
      <c r="C4" s="2" t="s">
        <v>5</v>
      </c>
      <c r="D4" s="2" t="s">
        <v>6</v>
      </c>
      <c r="E4" s="2" t="s">
        <v>7</v>
      </c>
      <c r="F4" s="2" t="s">
        <v>8</v>
      </c>
    </row>
    <row r="5" spans="1:6" ht="30">
      <c r="A5" s="4">
        <v>1</v>
      </c>
      <c r="B5" s="3" t="s">
        <v>53</v>
      </c>
      <c r="C5" s="3">
        <v>7</v>
      </c>
      <c r="D5" s="3" t="s">
        <v>54</v>
      </c>
      <c r="E5" s="3">
        <v>326.85000000000002</v>
      </c>
      <c r="F5" s="3">
        <f>C5*E5</f>
        <v>2287.9500000000003</v>
      </c>
    </row>
    <row r="6" spans="1:6" ht="165">
      <c r="A6" s="3" t="s">
        <v>55</v>
      </c>
      <c r="B6" s="3" t="s">
        <v>10</v>
      </c>
      <c r="C6" s="3">
        <v>94.87</v>
      </c>
      <c r="D6" s="3" t="s">
        <v>11</v>
      </c>
      <c r="E6" s="3">
        <v>151.82</v>
      </c>
      <c r="F6" s="3">
        <f t="shared" ref="F6:F16" si="0">C6*E6</f>
        <v>14403.163399999999</v>
      </c>
    </row>
    <row r="7" spans="1:6" ht="120">
      <c r="A7" s="3" t="s">
        <v>56</v>
      </c>
      <c r="B7" s="3" t="s">
        <v>50</v>
      </c>
      <c r="C7" s="3">
        <v>35.409999999999997</v>
      </c>
      <c r="D7" s="3" t="s">
        <v>11</v>
      </c>
      <c r="E7" s="3">
        <v>347.85</v>
      </c>
      <c r="F7" s="3">
        <f t="shared" si="0"/>
        <v>12317.3685</v>
      </c>
    </row>
    <row r="8" spans="1:6" ht="90">
      <c r="A8" s="3" t="s">
        <v>57</v>
      </c>
      <c r="B8" s="3" t="s">
        <v>16</v>
      </c>
      <c r="C8" s="3">
        <v>59.48</v>
      </c>
      <c r="D8" s="3" t="s">
        <v>11</v>
      </c>
      <c r="E8" s="3">
        <v>1756.4</v>
      </c>
      <c r="F8" s="3">
        <f t="shared" si="0"/>
        <v>104470.67200000001</v>
      </c>
    </row>
    <row r="9" spans="1:6" ht="90">
      <c r="A9" s="3" t="s">
        <v>58</v>
      </c>
      <c r="B9" s="3" t="s">
        <v>18</v>
      </c>
      <c r="C9" s="3">
        <v>70.8</v>
      </c>
      <c r="D9" s="3" t="s">
        <v>11</v>
      </c>
      <c r="E9" s="3">
        <v>4961.7299999999996</v>
      </c>
      <c r="F9" s="3">
        <f t="shared" si="0"/>
        <v>351290.48399999994</v>
      </c>
    </row>
    <row r="10" spans="1:6" ht="60">
      <c r="A10" s="3" t="s">
        <v>59</v>
      </c>
      <c r="B10" s="3" t="s">
        <v>20</v>
      </c>
      <c r="C10" s="3">
        <v>46.47</v>
      </c>
      <c r="D10" s="3" t="s">
        <v>21</v>
      </c>
      <c r="E10" s="3">
        <v>194.5</v>
      </c>
      <c r="F10" s="3">
        <f t="shared" si="0"/>
        <v>9038.4149999999991</v>
      </c>
    </row>
    <row r="11" spans="1:6">
      <c r="A11" s="3">
        <v>7</v>
      </c>
      <c r="B11" s="3" t="s">
        <v>22</v>
      </c>
      <c r="C11" s="3"/>
      <c r="D11" s="3"/>
      <c r="E11" s="3"/>
      <c r="F11" s="3"/>
    </row>
    <row r="12" spans="1:6">
      <c r="A12" s="3" t="s">
        <v>23</v>
      </c>
      <c r="B12" s="3" t="s">
        <v>60</v>
      </c>
      <c r="C12" s="3">
        <v>30.44</v>
      </c>
      <c r="D12" s="3" t="s">
        <v>11</v>
      </c>
      <c r="E12" s="3">
        <v>744.66</v>
      </c>
      <c r="F12" s="3">
        <f t="shared" si="0"/>
        <v>22667.450400000002</v>
      </c>
    </row>
    <row r="13" spans="1:6">
      <c r="A13" s="3" t="s">
        <v>25</v>
      </c>
      <c r="B13" s="3" t="s">
        <v>61</v>
      </c>
      <c r="C13" s="3">
        <v>35.409999999999997</v>
      </c>
      <c r="D13" s="3" t="s">
        <v>11</v>
      </c>
      <c r="E13" s="3">
        <v>342.9</v>
      </c>
      <c r="F13" s="3">
        <f t="shared" si="0"/>
        <v>12142.088999999998</v>
      </c>
    </row>
    <row r="14" spans="1:6">
      <c r="A14" s="3" t="s">
        <v>27</v>
      </c>
      <c r="B14" s="3" t="s">
        <v>62</v>
      </c>
      <c r="C14" s="3">
        <v>60.89</v>
      </c>
      <c r="D14" s="3" t="s">
        <v>11</v>
      </c>
      <c r="E14" s="3">
        <v>342.9</v>
      </c>
      <c r="F14" s="3">
        <f t="shared" si="0"/>
        <v>20879.181</v>
      </c>
    </row>
    <row r="15" spans="1:6">
      <c r="A15" s="3" t="s">
        <v>29</v>
      </c>
      <c r="B15" s="3" t="s">
        <v>63</v>
      </c>
      <c r="C15" s="3">
        <v>59.48</v>
      </c>
      <c r="D15" s="3" t="s">
        <v>11</v>
      </c>
      <c r="E15" s="3">
        <v>570.94000000000005</v>
      </c>
      <c r="F15" s="3">
        <f t="shared" si="0"/>
        <v>33959.511200000001</v>
      </c>
    </row>
    <row r="16" spans="1:6">
      <c r="A16" s="3" t="s">
        <v>31</v>
      </c>
      <c r="B16" s="3" t="s">
        <v>32</v>
      </c>
      <c r="C16" s="3">
        <v>94.87</v>
      </c>
      <c r="D16" s="3" t="s">
        <v>11</v>
      </c>
      <c r="E16" s="3">
        <v>117.54</v>
      </c>
      <c r="F16" s="3">
        <f t="shared" si="0"/>
        <v>11151.019800000002</v>
      </c>
    </row>
    <row r="17" spans="1:6">
      <c r="A17" s="3"/>
      <c r="B17" s="3"/>
      <c r="C17" s="3"/>
      <c r="D17" s="3"/>
      <c r="E17" s="3" t="s">
        <v>33</v>
      </c>
      <c r="F17" s="3">
        <f>SUM(F5:F16)</f>
        <v>594607.30429999996</v>
      </c>
    </row>
    <row r="18" spans="1:6">
      <c r="A18" s="5"/>
      <c r="B18" s="6"/>
      <c r="C18" s="7"/>
      <c r="D18" s="4"/>
      <c r="E18" s="3" t="s">
        <v>34</v>
      </c>
      <c r="F18" s="3">
        <f>F17*18/100</f>
        <v>107029.314774</v>
      </c>
    </row>
    <row r="19" spans="1:6">
      <c r="A19" s="5"/>
      <c r="B19" s="6"/>
      <c r="C19" s="7"/>
      <c r="D19" s="4"/>
      <c r="E19" s="3"/>
      <c r="F19" s="3">
        <f>F18+F17</f>
        <v>701636.61907399993</v>
      </c>
    </row>
    <row r="20" spans="1:6">
      <c r="A20" s="5"/>
      <c r="B20" s="6"/>
      <c r="C20" s="7"/>
      <c r="D20" s="4"/>
      <c r="E20" s="3" t="s">
        <v>35</v>
      </c>
      <c r="F20" s="3">
        <f>F19*1/100</f>
        <v>7016.3661907399992</v>
      </c>
    </row>
    <row r="21" spans="1:6">
      <c r="A21" s="5"/>
      <c r="B21" s="6"/>
      <c r="C21" s="7"/>
      <c r="D21" s="4"/>
      <c r="E21" s="3" t="s">
        <v>33</v>
      </c>
      <c r="F21" s="3">
        <f>F20+F19</f>
        <v>708652.98526473995</v>
      </c>
    </row>
  </sheetData>
  <mergeCells count="3">
    <mergeCell ref="A1:F1"/>
    <mergeCell ref="A2:F2"/>
    <mergeCell ref="A3:F3"/>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G21"/>
  <sheetViews>
    <sheetView topLeftCell="A13"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1.75" customHeight="1">
      <c r="A3" s="66" t="s">
        <v>65</v>
      </c>
      <c r="B3" s="66"/>
      <c r="C3" s="66"/>
      <c r="D3" s="66"/>
      <c r="E3" s="66"/>
      <c r="F3" s="66"/>
    </row>
    <row r="4" spans="1:6">
      <c r="A4" s="2" t="s">
        <v>3</v>
      </c>
      <c r="B4" s="2" t="s">
        <v>4</v>
      </c>
      <c r="C4" s="2" t="s">
        <v>5</v>
      </c>
      <c r="D4" s="2" t="s">
        <v>6</v>
      </c>
      <c r="E4" s="2" t="s">
        <v>7</v>
      </c>
      <c r="F4" s="2" t="s">
        <v>8</v>
      </c>
    </row>
    <row r="5" spans="1:6" ht="30">
      <c r="A5" s="4">
        <v>1</v>
      </c>
      <c r="B5" s="3" t="s">
        <v>53</v>
      </c>
      <c r="C5" s="3">
        <v>7</v>
      </c>
      <c r="D5" s="3" t="s">
        <v>54</v>
      </c>
      <c r="E5" s="3">
        <v>326.85000000000002</v>
      </c>
      <c r="F5" s="3">
        <f>C5*E5</f>
        <v>2287.9500000000003</v>
      </c>
    </row>
    <row r="6" spans="1:6" ht="165">
      <c r="A6" s="3" t="s">
        <v>55</v>
      </c>
      <c r="B6" s="3" t="s">
        <v>10</v>
      </c>
      <c r="C6" s="3">
        <v>24.67</v>
      </c>
      <c r="D6" s="3" t="s">
        <v>11</v>
      </c>
      <c r="E6" s="3">
        <v>151.82</v>
      </c>
      <c r="F6" s="3">
        <f t="shared" ref="F6:F16" si="0">C6*E6</f>
        <v>3745.3994000000002</v>
      </c>
    </row>
    <row r="7" spans="1:6" ht="120">
      <c r="A7" s="3" t="s">
        <v>56</v>
      </c>
      <c r="B7" s="3" t="s">
        <v>50</v>
      </c>
      <c r="C7" s="3">
        <v>9.2100000000000009</v>
      </c>
      <c r="D7" s="3" t="s">
        <v>11</v>
      </c>
      <c r="E7" s="3">
        <v>347.85</v>
      </c>
      <c r="F7" s="3">
        <f t="shared" si="0"/>
        <v>3203.6985000000004</v>
      </c>
    </row>
    <row r="8" spans="1:6" ht="90">
      <c r="A8" s="3" t="s">
        <v>57</v>
      </c>
      <c r="B8" s="3" t="s">
        <v>16</v>
      </c>
      <c r="C8" s="3">
        <v>15.47</v>
      </c>
      <c r="D8" s="3" t="s">
        <v>11</v>
      </c>
      <c r="E8" s="3">
        <v>1756.4</v>
      </c>
      <c r="F8" s="3">
        <f t="shared" si="0"/>
        <v>27171.508000000002</v>
      </c>
    </row>
    <row r="9" spans="1:6" ht="90">
      <c r="A9" s="3" t="s">
        <v>58</v>
      </c>
      <c r="B9" s="3" t="s">
        <v>18</v>
      </c>
      <c r="C9" s="3">
        <v>18.41</v>
      </c>
      <c r="D9" s="3" t="s">
        <v>11</v>
      </c>
      <c r="E9" s="3">
        <v>4961.7299999999996</v>
      </c>
      <c r="F9" s="3">
        <f t="shared" si="0"/>
        <v>91345.449299999993</v>
      </c>
    </row>
    <row r="10" spans="1:6" ht="60">
      <c r="A10" s="3" t="s">
        <v>59</v>
      </c>
      <c r="B10" s="3" t="s">
        <v>20</v>
      </c>
      <c r="C10" s="3">
        <v>13.94</v>
      </c>
      <c r="D10" s="3" t="s">
        <v>21</v>
      </c>
      <c r="E10" s="3">
        <v>194.5</v>
      </c>
      <c r="F10" s="3">
        <f t="shared" si="0"/>
        <v>2711.33</v>
      </c>
    </row>
    <row r="11" spans="1:6">
      <c r="A11" s="3">
        <v>7</v>
      </c>
      <c r="B11" s="3" t="s">
        <v>22</v>
      </c>
      <c r="C11" s="3"/>
      <c r="D11" s="3"/>
      <c r="E11" s="3"/>
      <c r="F11" s="3"/>
    </row>
    <row r="12" spans="1:6">
      <c r="A12" s="3" t="s">
        <v>23</v>
      </c>
      <c r="B12" s="3" t="s">
        <v>60</v>
      </c>
      <c r="C12" s="3">
        <v>7.92</v>
      </c>
      <c r="D12" s="3" t="s">
        <v>11</v>
      </c>
      <c r="E12" s="3">
        <v>744.66</v>
      </c>
      <c r="F12" s="3">
        <f t="shared" si="0"/>
        <v>5897.7071999999998</v>
      </c>
    </row>
    <row r="13" spans="1:6">
      <c r="A13" s="3" t="s">
        <v>25</v>
      </c>
      <c r="B13" s="3" t="s">
        <v>61</v>
      </c>
      <c r="C13" s="3">
        <v>9.2100000000000009</v>
      </c>
      <c r="D13" s="3" t="s">
        <v>11</v>
      </c>
      <c r="E13" s="3">
        <v>342.9</v>
      </c>
      <c r="F13" s="3">
        <f t="shared" si="0"/>
        <v>3158.1089999999999</v>
      </c>
    </row>
    <row r="14" spans="1:6">
      <c r="A14" s="3" t="s">
        <v>27</v>
      </c>
      <c r="B14" s="3" t="s">
        <v>62</v>
      </c>
      <c r="C14" s="3">
        <v>15.83</v>
      </c>
      <c r="D14" s="3" t="s">
        <v>11</v>
      </c>
      <c r="E14" s="3">
        <v>342.9</v>
      </c>
      <c r="F14" s="3">
        <f t="shared" si="0"/>
        <v>5428.107</v>
      </c>
    </row>
    <row r="15" spans="1:6">
      <c r="A15" s="3" t="s">
        <v>29</v>
      </c>
      <c r="B15" s="3" t="s">
        <v>63</v>
      </c>
      <c r="C15" s="3">
        <v>15.47</v>
      </c>
      <c r="D15" s="3" t="s">
        <v>11</v>
      </c>
      <c r="E15" s="3">
        <v>570.94000000000005</v>
      </c>
      <c r="F15" s="3">
        <f t="shared" si="0"/>
        <v>8832.4418000000005</v>
      </c>
    </row>
    <row r="16" spans="1:6">
      <c r="A16" s="3" t="s">
        <v>31</v>
      </c>
      <c r="B16" s="3" t="s">
        <v>32</v>
      </c>
      <c r="C16" s="3">
        <v>24.67</v>
      </c>
      <c r="D16" s="3" t="s">
        <v>11</v>
      </c>
      <c r="E16" s="3">
        <v>117.54</v>
      </c>
      <c r="F16" s="3">
        <f t="shared" si="0"/>
        <v>2899.7118000000005</v>
      </c>
    </row>
    <row r="17" spans="1:6">
      <c r="A17" s="3"/>
      <c r="B17" s="3"/>
      <c r="C17" s="3"/>
      <c r="D17" s="3"/>
      <c r="E17" s="3" t="s">
        <v>33</v>
      </c>
      <c r="F17" s="3">
        <f>SUM(F5:F16)</f>
        <v>156681.41199999998</v>
      </c>
    </row>
    <row r="18" spans="1:6">
      <c r="A18" s="5"/>
      <c r="B18" s="6"/>
      <c r="C18" s="7"/>
      <c r="D18" s="4"/>
      <c r="E18" s="3" t="s">
        <v>34</v>
      </c>
      <c r="F18" s="3">
        <f>F17*18/100</f>
        <v>28202.654159999998</v>
      </c>
    </row>
    <row r="19" spans="1:6">
      <c r="A19" s="5"/>
      <c r="B19" s="6"/>
      <c r="C19" s="7"/>
      <c r="D19" s="4"/>
      <c r="E19" s="3"/>
      <c r="F19" s="3">
        <f>F18+F17</f>
        <v>184884.06615999999</v>
      </c>
    </row>
    <row r="20" spans="1:6">
      <c r="A20" s="5"/>
      <c r="B20" s="6"/>
      <c r="C20" s="7"/>
      <c r="D20" s="4"/>
      <c r="E20" s="3" t="s">
        <v>35</v>
      </c>
      <c r="F20" s="3">
        <f>F19*1/100</f>
        <v>1848.8406616</v>
      </c>
    </row>
    <row r="21" spans="1:6">
      <c r="A21" s="5"/>
      <c r="B21" s="6"/>
      <c r="C21" s="7"/>
      <c r="D21" s="4"/>
      <c r="E21" s="3" t="s">
        <v>33</v>
      </c>
      <c r="F21" s="3">
        <f>F20+F19</f>
        <v>186732.90682159999</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48"/>
  <sheetViews>
    <sheetView topLeftCell="A13" workbookViewId="0">
      <selection activeCell="F20" sqref="F20"/>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15.75">
      <c r="A1" s="58" t="s">
        <v>115</v>
      </c>
      <c r="B1" s="58"/>
      <c r="C1" s="58"/>
      <c r="D1" s="58"/>
      <c r="E1" s="58"/>
      <c r="F1" s="58"/>
    </row>
    <row r="2" spans="1:6" ht="15.75">
      <c r="A2" s="59" t="s">
        <v>116</v>
      </c>
      <c r="B2" s="60"/>
      <c r="C2" s="60"/>
      <c r="D2" s="60"/>
      <c r="E2" s="60"/>
      <c r="F2" s="61"/>
    </row>
    <row r="3" spans="1:6" ht="42" customHeight="1">
      <c r="A3" s="62" t="s">
        <v>147</v>
      </c>
      <c r="B3" s="63"/>
      <c r="C3" s="63"/>
      <c r="D3" s="63"/>
      <c r="E3" s="63"/>
      <c r="F3" s="64"/>
    </row>
    <row r="4" spans="1:6">
      <c r="A4" s="13" t="s">
        <v>118</v>
      </c>
      <c r="B4" s="14" t="s">
        <v>119</v>
      </c>
      <c r="C4" s="14" t="s">
        <v>120</v>
      </c>
      <c r="D4" s="14" t="s">
        <v>6</v>
      </c>
      <c r="E4" s="13" t="s">
        <v>121</v>
      </c>
      <c r="F4" s="13" t="s">
        <v>122</v>
      </c>
    </row>
    <row r="5" spans="1:6" s="21" customFormat="1" ht="72">
      <c r="A5" s="15" t="s">
        <v>123</v>
      </c>
      <c r="B5" s="16" t="s">
        <v>124</v>
      </c>
      <c r="C5" s="17">
        <v>74.34</v>
      </c>
      <c r="D5" s="18" t="s">
        <v>96</v>
      </c>
      <c r="E5" s="19">
        <f>'[1]LEAM BASTI GOVT SCHOOL'!I7</f>
        <v>151.82</v>
      </c>
      <c r="F5" s="20">
        <f>ROUND((C5*E5),2)</f>
        <v>11286.3</v>
      </c>
    </row>
    <row r="6" spans="1:6" ht="72">
      <c r="A6" s="22" t="s">
        <v>125</v>
      </c>
      <c r="B6" s="23" t="s">
        <v>126</v>
      </c>
      <c r="C6" s="24">
        <v>24.78</v>
      </c>
      <c r="D6" s="18" t="s">
        <v>96</v>
      </c>
      <c r="E6" s="24">
        <f>'[1]LEAM BASTI GOVT SCHOOL'!I11</f>
        <v>589.51</v>
      </c>
      <c r="F6" s="20">
        <f t="shared" ref="F6:F15" si="0">ROUND((C6*E6),2)</f>
        <v>14608.06</v>
      </c>
    </row>
    <row r="7" spans="1:6" s="25" customFormat="1" ht="60">
      <c r="A7" s="22" t="s">
        <v>127</v>
      </c>
      <c r="B7" s="23" t="s">
        <v>128</v>
      </c>
      <c r="C7" s="24">
        <v>40.64</v>
      </c>
      <c r="D7" s="18" t="s">
        <v>96</v>
      </c>
      <c r="E7" s="24">
        <f>'[1]LEAM BASTI GOVT SCHOOL'!I15</f>
        <v>1756.4</v>
      </c>
      <c r="F7" s="20">
        <f t="shared" si="0"/>
        <v>71380.100000000006</v>
      </c>
    </row>
    <row r="8" spans="1:6" s="25" customFormat="1" ht="48">
      <c r="A8" s="26" t="s">
        <v>129</v>
      </c>
      <c r="B8" s="27" t="s">
        <v>130</v>
      </c>
      <c r="C8" s="24">
        <v>49.56</v>
      </c>
      <c r="D8" s="18" t="s">
        <v>96</v>
      </c>
      <c r="E8" s="24">
        <f>'[1]LEAM BASTI GOVT SCHOOL'!I19</f>
        <v>4961.7299999999996</v>
      </c>
      <c r="F8" s="20">
        <f t="shared" si="0"/>
        <v>245903.34</v>
      </c>
    </row>
    <row r="9" spans="1:6" s="25" customFormat="1" ht="36">
      <c r="A9" s="22" t="s">
        <v>131</v>
      </c>
      <c r="B9" s="23" t="s">
        <v>132</v>
      </c>
      <c r="C9" s="28">
        <v>32.53</v>
      </c>
      <c r="D9" s="29" t="s">
        <v>80</v>
      </c>
      <c r="E9" s="30">
        <f>'[1]LEAM BASTI GOVT SCHOOL'!I23</f>
        <v>194.5</v>
      </c>
      <c r="F9" s="20">
        <f t="shared" si="0"/>
        <v>6327.09</v>
      </c>
    </row>
    <row r="10" spans="1:6" s="25" customFormat="1">
      <c r="A10" s="31">
        <v>6</v>
      </c>
      <c r="B10" s="32" t="s">
        <v>133</v>
      </c>
      <c r="C10" s="33">
        <v>0</v>
      </c>
      <c r="D10" s="33"/>
      <c r="E10" s="33"/>
      <c r="F10" s="20">
        <f t="shared" si="0"/>
        <v>0</v>
      </c>
    </row>
    <row r="11" spans="1:6" s="25" customFormat="1">
      <c r="A11" s="34" t="s">
        <v>134</v>
      </c>
      <c r="B11" s="35" t="s">
        <v>135</v>
      </c>
      <c r="C11" s="24">
        <v>21.31</v>
      </c>
      <c r="D11" s="24" t="s">
        <v>96</v>
      </c>
      <c r="E11" s="30">
        <f>'[1]RCC DRAIN'!I37</f>
        <v>848.82</v>
      </c>
      <c r="F11" s="20">
        <f t="shared" si="0"/>
        <v>18088.349999999999</v>
      </c>
    </row>
    <row r="12" spans="1:6" s="25" customFormat="1">
      <c r="A12" s="34" t="s">
        <v>136</v>
      </c>
      <c r="B12" s="35" t="s">
        <v>137</v>
      </c>
      <c r="C12" s="24">
        <v>24.78</v>
      </c>
      <c r="D12" s="24" t="s">
        <v>96</v>
      </c>
      <c r="E12" s="30">
        <v>328.02</v>
      </c>
      <c r="F12" s="20">
        <f t="shared" si="0"/>
        <v>8128.34</v>
      </c>
    </row>
    <row r="13" spans="1:6" s="25" customFormat="1">
      <c r="A13" s="34" t="s">
        <v>138</v>
      </c>
      <c r="B13" s="36" t="s">
        <v>139</v>
      </c>
      <c r="C13" s="24">
        <v>42.62</v>
      </c>
      <c r="D13" s="24" t="s">
        <v>96</v>
      </c>
      <c r="E13" s="30">
        <f>'[1]RCC DRAIN'!I39</f>
        <v>447.06</v>
      </c>
      <c r="F13" s="20">
        <f t="shared" si="0"/>
        <v>19053.7</v>
      </c>
    </row>
    <row r="14" spans="1:6" s="25" customFormat="1">
      <c r="A14" s="34" t="s">
        <v>140</v>
      </c>
      <c r="B14" s="36" t="s">
        <v>141</v>
      </c>
      <c r="C14" s="24">
        <v>40.64</v>
      </c>
      <c r="D14" s="24" t="s">
        <v>96</v>
      </c>
      <c r="E14" s="30">
        <f>'[1]RCC DRAIN'!I40</f>
        <v>679.66</v>
      </c>
      <c r="F14" s="20">
        <f t="shared" si="0"/>
        <v>27621.38</v>
      </c>
    </row>
    <row r="15" spans="1:6" s="25" customFormat="1">
      <c r="A15" s="34" t="s">
        <v>142</v>
      </c>
      <c r="B15" s="36" t="s">
        <v>143</v>
      </c>
      <c r="C15" s="24">
        <v>74.34</v>
      </c>
      <c r="D15" s="24" t="s">
        <v>96</v>
      </c>
      <c r="E15" s="30">
        <f>'[1]RCC DRAIN'!I41</f>
        <v>117.54</v>
      </c>
      <c r="F15" s="20">
        <f t="shared" si="0"/>
        <v>8737.92</v>
      </c>
    </row>
    <row r="16" spans="1:6" s="25" customFormat="1">
      <c r="A16" s="34"/>
      <c r="B16" s="37"/>
      <c r="C16" s="38"/>
      <c r="D16" s="39"/>
      <c r="E16" s="39" t="s">
        <v>33</v>
      </c>
      <c r="F16" s="40">
        <f>SUM(F5:F15)</f>
        <v>431134.58</v>
      </c>
    </row>
    <row r="17" spans="1:6" s="25" customFormat="1">
      <c r="A17" s="41"/>
      <c r="B17" s="42"/>
      <c r="C17" s="39"/>
      <c r="D17" s="38"/>
      <c r="E17" s="39" t="s">
        <v>144</v>
      </c>
      <c r="F17" s="40">
        <f>F16*18/100</f>
        <v>77604.224400000006</v>
      </c>
    </row>
    <row r="18" spans="1:6" s="25" customFormat="1">
      <c r="A18" s="41"/>
      <c r="B18" s="42"/>
      <c r="C18" s="39"/>
      <c r="D18" s="39"/>
      <c r="E18" s="39"/>
      <c r="F18" s="40">
        <f>F16+F17</f>
        <v>508738.80440000002</v>
      </c>
    </row>
    <row r="19" spans="1:6" s="25" customFormat="1">
      <c r="A19" s="41"/>
      <c r="B19" s="42"/>
      <c r="C19" s="43"/>
      <c r="D19" s="39"/>
      <c r="E19" s="39" t="s">
        <v>145</v>
      </c>
      <c r="F19" s="40">
        <f>F18*1/100</f>
        <v>5087.3880440000003</v>
      </c>
    </row>
    <row r="20" spans="1:6" s="25" customFormat="1">
      <c r="A20" s="41"/>
      <c r="B20" s="42"/>
      <c r="C20" s="43"/>
      <c r="D20" s="39"/>
      <c r="E20" s="39" t="s">
        <v>33</v>
      </c>
      <c r="F20" s="44">
        <f>F18+F19</f>
        <v>513826.19244400004</v>
      </c>
    </row>
    <row r="21" spans="1:6" s="25" customFormat="1">
      <c r="C21" s="45"/>
      <c r="D21" s="45"/>
      <c r="E21" s="45"/>
      <c r="F21" s="45"/>
    </row>
    <row r="22" spans="1:6" s="25" customFormat="1">
      <c r="C22" s="45"/>
      <c r="D22" s="45"/>
      <c r="E22" s="45"/>
      <c r="F22" s="45"/>
    </row>
    <row r="23" spans="1:6" s="25" customFormat="1">
      <c r="C23" s="45"/>
      <c r="D23" s="45"/>
      <c r="E23" s="45"/>
      <c r="F23" s="45"/>
    </row>
    <row r="24" spans="1:6" s="25" customFormat="1">
      <c r="C24" s="45"/>
      <c r="D24" s="45"/>
      <c r="E24" s="45"/>
      <c r="F24" s="45"/>
    </row>
    <row r="25" spans="1:6" s="25" customFormat="1">
      <c r="C25" s="45"/>
      <c r="D25" s="45"/>
      <c r="E25" s="45"/>
      <c r="F25" s="45"/>
    </row>
    <row r="26" spans="1:6" s="25" customFormat="1">
      <c r="C26" s="45"/>
      <c r="D26" s="45"/>
      <c r="E26" s="45"/>
      <c r="F26" s="45"/>
    </row>
    <row r="27" spans="1:6" s="25" customFormat="1">
      <c r="C27" s="45"/>
      <c r="D27" s="45"/>
      <c r="E27" s="45"/>
      <c r="F27" s="45"/>
    </row>
    <row r="28" spans="1:6" s="25" customFormat="1">
      <c r="C28" s="45"/>
      <c r="D28" s="45"/>
      <c r="E28" s="45"/>
      <c r="F28" s="45"/>
    </row>
    <row r="29" spans="1:6" s="25" customFormat="1">
      <c r="C29" s="45"/>
      <c r="D29" s="45"/>
      <c r="E29" s="45"/>
      <c r="F29" s="45"/>
    </row>
    <row r="30" spans="1:6" s="25" customFormat="1">
      <c r="C30" s="45"/>
      <c r="D30" s="45"/>
      <c r="E30" s="45"/>
      <c r="F30" s="45"/>
    </row>
    <row r="31" spans="1:6" s="25" customFormat="1">
      <c r="C31" s="45"/>
      <c r="D31" s="45"/>
      <c r="E31" s="45"/>
      <c r="F31" s="45"/>
    </row>
    <row r="32" spans="1:6" s="25" customFormat="1">
      <c r="C32" s="45"/>
      <c r="D32" s="45"/>
      <c r="E32" s="45"/>
      <c r="F32" s="45"/>
    </row>
    <row r="33" spans="1:6" s="25" customFormat="1">
      <c r="C33" s="45"/>
      <c r="D33" s="45"/>
      <c r="E33" s="45"/>
      <c r="F33" s="45"/>
    </row>
    <row r="34" spans="1:6" s="25" customFormat="1">
      <c r="C34" s="45"/>
      <c r="D34" s="45"/>
      <c r="E34" s="45"/>
      <c r="F34" s="45"/>
    </row>
    <row r="35" spans="1:6" s="25" customFormat="1">
      <c r="C35" s="45"/>
      <c r="D35" s="45"/>
      <c r="E35" s="45"/>
      <c r="F35" s="45"/>
    </row>
    <row r="36" spans="1:6" s="25" customFormat="1">
      <c r="C36" s="45"/>
      <c r="D36" s="45"/>
      <c r="E36" s="45"/>
      <c r="F36" s="45"/>
    </row>
    <row r="37" spans="1:6" s="25" customFormat="1">
      <c r="C37" s="45"/>
      <c r="D37" s="45"/>
      <c r="E37" s="45"/>
      <c r="F37" s="45"/>
    </row>
    <row r="38" spans="1:6" s="25" customFormat="1">
      <c r="A38"/>
      <c r="B38"/>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row r="45" spans="1:6">
      <c r="C45" s="46"/>
      <c r="D45" s="46"/>
      <c r="E45" s="46"/>
      <c r="F45" s="46"/>
    </row>
    <row r="46" spans="1:6">
      <c r="C46" s="46"/>
      <c r="D46" s="46"/>
      <c r="E46" s="46"/>
      <c r="F46" s="46"/>
    </row>
    <row r="47" spans="1:6">
      <c r="C47" s="46"/>
      <c r="D47" s="46"/>
      <c r="E47" s="46"/>
      <c r="F47" s="46"/>
    </row>
    <row r="48" spans="1:6">
      <c r="C48" s="46"/>
      <c r="D48" s="46"/>
      <c r="E48" s="46"/>
      <c r="F48" s="46"/>
    </row>
  </sheetData>
  <mergeCells count="3">
    <mergeCell ref="A1:F1"/>
    <mergeCell ref="A2:F2"/>
    <mergeCell ref="A3:F3"/>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G21"/>
  <sheetViews>
    <sheetView topLeftCell="A13"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1.75" customHeight="1">
      <c r="A3" s="66" t="s">
        <v>66</v>
      </c>
      <c r="B3" s="66"/>
      <c r="C3" s="66"/>
      <c r="D3" s="66"/>
      <c r="E3" s="66"/>
      <c r="F3" s="66"/>
    </row>
    <row r="4" spans="1:6">
      <c r="A4" s="2" t="s">
        <v>3</v>
      </c>
      <c r="B4" s="2" t="s">
        <v>4</v>
      </c>
      <c r="C4" s="2" t="s">
        <v>5</v>
      </c>
      <c r="D4" s="2" t="s">
        <v>6</v>
      </c>
      <c r="E4" s="2" t="s">
        <v>7</v>
      </c>
      <c r="F4" s="2" t="s">
        <v>8</v>
      </c>
    </row>
    <row r="5" spans="1:6" ht="30">
      <c r="A5" s="4">
        <v>1</v>
      </c>
      <c r="B5" s="3" t="s">
        <v>53</v>
      </c>
      <c r="C5" s="3">
        <v>7</v>
      </c>
      <c r="D5" s="3" t="s">
        <v>54</v>
      </c>
      <c r="E5" s="3">
        <v>326.85000000000002</v>
      </c>
      <c r="F5" s="3">
        <f>C5*E5</f>
        <v>2287.9500000000003</v>
      </c>
    </row>
    <row r="6" spans="1:6" ht="165">
      <c r="A6" s="3" t="s">
        <v>55</v>
      </c>
      <c r="B6" s="3" t="s">
        <v>10</v>
      </c>
      <c r="C6" s="3">
        <v>66.41</v>
      </c>
      <c r="D6" s="3" t="s">
        <v>11</v>
      </c>
      <c r="E6" s="3">
        <v>151.82</v>
      </c>
      <c r="F6" s="3">
        <f t="shared" ref="F6:F16" si="0">C6*E6</f>
        <v>10082.366199999999</v>
      </c>
    </row>
    <row r="7" spans="1:6" ht="120">
      <c r="A7" s="3" t="s">
        <v>56</v>
      </c>
      <c r="B7" s="3" t="s">
        <v>50</v>
      </c>
      <c r="C7" s="3">
        <v>24.79</v>
      </c>
      <c r="D7" s="3" t="s">
        <v>11</v>
      </c>
      <c r="E7" s="3">
        <v>347.85</v>
      </c>
      <c r="F7" s="3">
        <f t="shared" si="0"/>
        <v>8623.201500000001</v>
      </c>
    </row>
    <row r="8" spans="1:6" ht="90">
      <c r="A8" s="3" t="s">
        <v>57</v>
      </c>
      <c r="B8" s="3" t="s">
        <v>16</v>
      </c>
      <c r="C8" s="3">
        <v>41.64</v>
      </c>
      <c r="D8" s="3" t="s">
        <v>11</v>
      </c>
      <c r="E8" s="3">
        <v>1756.4</v>
      </c>
      <c r="F8" s="3">
        <f t="shared" si="0"/>
        <v>73136.495999999999</v>
      </c>
    </row>
    <row r="9" spans="1:6" ht="90">
      <c r="A9" s="3" t="s">
        <v>58</v>
      </c>
      <c r="B9" s="3" t="s">
        <v>18</v>
      </c>
      <c r="C9" s="3">
        <v>49.56</v>
      </c>
      <c r="D9" s="3" t="s">
        <v>11</v>
      </c>
      <c r="E9" s="3">
        <v>4961.7299999999996</v>
      </c>
      <c r="F9" s="3">
        <f t="shared" si="0"/>
        <v>245903.3388</v>
      </c>
    </row>
    <row r="10" spans="1:6" ht="60">
      <c r="A10" s="3" t="s">
        <v>59</v>
      </c>
      <c r="B10" s="3" t="s">
        <v>20</v>
      </c>
      <c r="C10" s="3">
        <v>32.53</v>
      </c>
      <c r="D10" s="3" t="s">
        <v>21</v>
      </c>
      <c r="E10" s="3">
        <v>194.5</v>
      </c>
      <c r="F10" s="3">
        <f t="shared" si="0"/>
        <v>6327.085</v>
      </c>
    </row>
    <row r="11" spans="1:6">
      <c r="A11" s="3">
        <v>7</v>
      </c>
      <c r="B11" s="3" t="s">
        <v>22</v>
      </c>
      <c r="C11" s="3"/>
      <c r="D11" s="3"/>
      <c r="E11" s="3"/>
      <c r="F11" s="3"/>
    </row>
    <row r="12" spans="1:6">
      <c r="A12" s="3" t="s">
        <v>23</v>
      </c>
      <c r="B12" s="3" t="s">
        <v>60</v>
      </c>
      <c r="C12" s="3">
        <v>21.31</v>
      </c>
      <c r="D12" s="3" t="s">
        <v>11</v>
      </c>
      <c r="E12" s="3">
        <v>744.66</v>
      </c>
      <c r="F12" s="3">
        <f t="shared" si="0"/>
        <v>15868.704599999999</v>
      </c>
    </row>
    <row r="13" spans="1:6">
      <c r="A13" s="3" t="s">
        <v>25</v>
      </c>
      <c r="B13" s="3" t="s">
        <v>61</v>
      </c>
      <c r="C13" s="3">
        <v>24.79</v>
      </c>
      <c r="D13" s="3" t="s">
        <v>11</v>
      </c>
      <c r="E13" s="3">
        <v>342.9</v>
      </c>
      <c r="F13" s="3">
        <f t="shared" si="0"/>
        <v>8500.491</v>
      </c>
    </row>
    <row r="14" spans="1:6">
      <c r="A14" s="3" t="s">
        <v>27</v>
      </c>
      <c r="B14" s="3" t="s">
        <v>62</v>
      </c>
      <c r="C14" s="3">
        <v>42.62</v>
      </c>
      <c r="D14" s="3" t="s">
        <v>11</v>
      </c>
      <c r="E14" s="3">
        <v>342.9</v>
      </c>
      <c r="F14" s="3">
        <f t="shared" si="0"/>
        <v>14614.397999999997</v>
      </c>
    </row>
    <row r="15" spans="1:6">
      <c r="A15" s="3" t="s">
        <v>29</v>
      </c>
      <c r="B15" s="3" t="s">
        <v>63</v>
      </c>
      <c r="C15" s="3">
        <v>41.64</v>
      </c>
      <c r="D15" s="3" t="s">
        <v>11</v>
      </c>
      <c r="E15" s="3">
        <v>570.94000000000005</v>
      </c>
      <c r="F15" s="3">
        <f t="shared" si="0"/>
        <v>23773.941600000002</v>
      </c>
    </row>
    <row r="16" spans="1:6">
      <c r="A16" s="3" t="s">
        <v>31</v>
      </c>
      <c r="B16" s="3" t="s">
        <v>32</v>
      </c>
      <c r="C16" s="3">
        <v>66.41</v>
      </c>
      <c r="D16" s="3" t="s">
        <v>11</v>
      </c>
      <c r="E16" s="3">
        <v>117.54</v>
      </c>
      <c r="F16" s="3">
        <f t="shared" si="0"/>
        <v>7805.8314</v>
      </c>
    </row>
    <row r="17" spans="1:6">
      <c r="A17" s="3"/>
      <c r="B17" s="3"/>
      <c r="C17" s="3"/>
      <c r="D17" s="3"/>
      <c r="E17" s="3" t="s">
        <v>33</v>
      </c>
      <c r="F17" s="3">
        <f>SUM(F5:F16)</f>
        <v>416923.80410000001</v>
      </c>
    </row>
    <row r="18" spans="1:6">
      <c r="A18" s="5"/>
      <c r="B18" s="6"/>
      <c r="C18" s="7"/>
      <c r="D18" s="4"/>
      <c r="E18" s="3" t="s">
        <v>34</v>
      </c>
      <c r="F18" s="3">
        <f>F17*18/100</f>
        <v>75046.284738000002</v>
      </c>
    </row>
    <row r="19" spans="1:6">
      <c r="A19" s="5"/>
      <c r="B19" s="6"/>
      <c r="C19" s="7"/>
      <c r="D19" s="4"/>
      <c r="E19" s="3"/>
      <c r="F19" s="3">
        <f>F18+F17</f>
        <v>491970.08883800003</v>
      </c>
    </row>
    <row r="20" spans="1:6">
      <c r="A20" s="5"/>
      <c r="B20" s="6"/>
      <c r="C20" s="7"/>
      <c r="D20" s="4"/>
      <c r="E20" s="3" t="s">
        <v>35</v>
      </c>
      <c r="F20" s="3">
        <f>F19*1/100</f>
        <v>4919.7008883799999</v>
      </c>
    </row>
    <row r="21" spans="1:6">
      <c r="A21" s="5"/>
      <c r="B21" s="6"/>
      <c r="C21" s="7"/>
      <c r="D21" s="4"/>
      <c r="E21" s="3" t="s">
        <v>33</v>
      </c>
      <c r="F21" s="3">
        <f>F20+F19</f>
        <v>496889.78972638003</v>
      </c>
    </row>
  </sheetData>
  <mergeCells count="3">
    <mergeCell ref="A1:F1"/>
    <mergeCell ref="A2:F2"/>
    <mergeCell ref="A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J15"/>
  <sheetViews>
    <sheetView topLeftCell="A10" workbookViewId="0">
      <selection activeCell="G6" sqref="G6"/>
    </sheetView>
  </sheetViews>
  <sheetFormatPr defaultRowHeight="15"/>
  <cols>
    <col min="1" max="1" width="8.85546875" style="8" customWidth="1"/>
    <col min="2" max="2" width="42.85546875" style="9" customWidth="1"/>
    <col min="3" max="3" width="9.140625" style="9" hidden="1" customWidth="1"/>
    <col min="4" max="5" width="13.7109375" style="1" hidden="1" customWidth="1"/>
    <col min="6" max="6" width="13.7109375" style="1" customWidth="1"/>
    <col min="7" max="7" width="9.140625" style="10"/>
    <col min="8" max="8" width="12.140625" style="1" customWidth="1"/>
    <col min="9" max="9" width="16.42578125" style="11" customWidth="1"/>
    <col min="10" max="10" width="22.140625" style="1" hidden="1" customWidth="1"/>
    <col min="11" max="16384" width="9.140625" style="1"/>
  </cols>
  <sheetData>
    <row r="1" spans="1:9" ht="18.75">
      <c r="A1" s="65" t="s">
        <v>0</v>
      </c>
      <c r="B1" s="65"/>
      <c r="C1" s="65"/>
      <c r="D1" s="65"/>
      <c r="E1" s="65"/>
      <c r="F1" s="65"/>
      <c r="G1" s="65"/>
      <c r="H1" s="65"/>
      <c r="I1" s="65"/>
    </row>
    <row r="2" spans="1:9" ht="18.75">
      <c r="A2" s="65" t="s">
        <v>1</v>
      </c>
      <c r="B2" s="65"/>
      <c r="C2" s="65"/>
      <c r="D2" s="65"/>
      <c r="E2" s="65"/>
      <c r="F2" s="65"/>
      <c r="G2" s="65"/>
      <c r="H2" s="65"/>
      <c r="I2" s="65"/>
    </row>
    <row r="3" spans="1:9" ht="51.75" customHeight="1">
      <c r="A3" s="66" t="s">
        <v>67</v>
      </c>
      <c r="B3" s="66"/>
      <c r="C3" s="66"/>
      <c r="D3" s="66"/>
      <c r="E3" s="66"/>
      <c r="F3" s="66"/>
      <c r="G3" s="66"/>
      <c r="H3" s="66"/>
      <c r="I3" s="66"/>
    </row>
    <row r="4" spans="1:9">
      <c r="A4" s="2" t="s">
        <v>3</v>
      </c>
      <c r="B4" s="2" t="s">
        <v>4</v>
      </c>
      <c r="C4" s="2" t="s">
        <v>5</v>
      </c>
      <c r="D4" s="2" t="s">
        <v>5</v>
      </c>
      <c r="E4" s="2" t="s">
        <v>5</v>
      </c>
      <c r="F4" s="2" t="s">
        <v>5</v>
      </c>
      <c r="G4" s="2" t="s">
        <v>6</v>
      </c>
      <c r="H4" s="2" t="s">
        <v>7</v>
      </c>
      <c r="I4" s="2" t="s">
        <v>8</v>
      </c>
    </row>
    <row r="5" spans="1:9" ht="30">
      <c r="A5" s="4">
        <v>1</v>
      </c>
      <c r="B5" s="3" t="s">
        <v>53</v>
      </c>
      <c r="C5" s="3">
        <v>7</v>
      </c>
      <c r="D5" s="3">
        <v>7</v>
      </c>
      <c r="E5" s="3">
        <v>7</v>
      </c>
      <c r="F5" s="3">
        <v>7</v>
      </c>
      <c r="G5" s="3" t="s">
        <v>54</v>
      </c>
      <c r="H5" s="3">
        <v>326.85000000000002</v>
      </c>
      <c r="I5" s="3">
        <f>F5*H5</f>
        <v>2287.9500000000003</v>
      </c>
    </row>
    <row r="6" spans="1:9" ht="90">
      <c r="A6" s="3" t="s">
        <v>68</v>
      </c>
      <c r="B6" s="3" t="s">
        <v>18</v>
      </c>
      <c r="C6" s="3">
        <v>49.84</v>
      </c>
      <c r="D6" s="3">
        <v>43.61</v>
      </c>
      <c r="E6" s="3">
        <v>33.979999999999997</v>
      </c>
      <c r="F6" s="3">
        <v>77.88</v>
      </c>
      <c r="G6" s="3" t="s">
        <v>11</v>
      </c>
      <c r="H6" s="3">
        <v>4961.7299999999996</v>
      </c>
      <c r="I6" s="3">
        <f t="shared" ref="I6:I10" si="0">F6*H6</f>
        <v>386419.53239999997</v>
      </c>
    </row>
    <row r="7" spans="1:9" ht="60">
      <c r="A7" s="3" t="s">
        <v>69</v>
      </c>
      <c r="B7" s="3" t="s">
        <v>20</v>
      </c>
      <c r="C7" s="3">
        <v>14.87</v>
      </c>
      <c r="D7" s="3">
        <v>32.53</v>
      </c>
      <c r="E7" s="3">
        <v>13.94</v>
      </c>
      <c r="F7" s="3">
        <v>46.47</v>
      </c>
      <c r="G7" s="3" t="s">
        <v>21</v>
      </c>
      <c r="H7" s="3">
        <v>194.5</v>
      </c>
      <c r="I7" s="3">
        <f t="shared" si="0"/>
        <v>9038.4149999999991</v>
      </c>
    </row>
    <row r="8" spans="1:9">
      <c r="A8" s="4">
        <v>4</v>
      </c>
      <c r="B8" s="3" t="s">
        <v>22</v>
      </c>
      <c r="C8" s="3"/>
      <c r="D8" s="3"/>
      <c r="E8" s="3"/>
      <c r="F8" s="3"/>
      <c r="G8" s="3"/>
      <c r="H8" s="3"/>
      <c r="I8" s="3"/>
    </row>
    <row r="9" spans="1:9">
      <c r="A9" s="3" t="s">
        <v>23</v>
      </c>
      <c r="B9" s="3" t="s">
        <v>60</v>
      </c>
      <c r="C9" s="3">
        <v>21.43</v>
      </c>
      <c r="D9" s="3">
        <v>18.75</v>
      </c>
      <c r="E9" s="3">
        <v>14.61</v>
      </c>
      <c r="F9" s="3">
        <v>33.49</v>
      </c>
      <c r="G9" s="3" t="s">
        <v>11</v>
      </c>
      <c r="H9" s="3">
        <v>744.66</v>
      </c>
      <c r="I9" s="3">
        <f t="shared" si="0"/>
        <v>24938.663400000001</v>
      </c>
    </row>
    <row r="10" spans="1:9">
      <c r="A10" s="3" t="s">
        <v>25</v>
      </c>
      <c r="B10" s="3" t="s">
        <v>62</v>
      </c>
      <c r="C10" s="3">
        <v>42.87</v>
      </c>
      <c r="D10" s="3">
        <v>37.51</v>
      </c>
      <c r="E10" s="3">
        <v>29.23</v>
      </c>
      <c r="F10" s="3">
        <v>66.98</v>
      </c>
      <c r="G10" s="3" t="s">
        <v>11</v>
      </c>
      <c r="H10" s="3">
        <v>342.9</v>
      </c>
      <c r="I10" s="3">
        <f t="shared" si="0"/>
        <v>22967.441999999999</v>
      </c>
    </row>
    <row r="11" spans="1:9">
      <c r="A11" s="3"/>
      <c r="B11" s="3"/>
      <c r="C11" s="3"/>
      <c r="D11" s="3"/>
      <c r="E11" s="3"/>
      <c r="F11" s="3"/>
      <c r="G11" s="3"/>
      <c r="H11" s="3" t="s">
        <v>33</v>
      </c>
      <c r="I11" s="3">
        <f>SUM(I5:I10)</f>
        <v>445652.00279999996</v>
      </c>
    </row>
    <row r="12" spans="1:9">
      <c r="A12" s="5"/>
      <c r="B12" s="6"/>
      <c r="C12" s="6"/>
      <c r="D12" s="7"/>
      <c r="E12" s="7"/>
      <c r="F12" s="7"/>
      <c r="G12" s="4"/>
      <c r="H12" s="3" t="s">
        <v>34</v>
      </c>
      <c r="I12" s="3">
        <f>I11*18/100</f>
        <v>80217.360503999997</v>
      </c>
    </row>
    <row r="13" spans="1:9">
      <c r="A13" s="5"/>
      <c r="B13" s="6"/>
      <c r="C13" s="6"/>
      <c r="D13" s="7"/>
      <c r="E13" s="7"/>
      <c r="F13" s="7"/>
      <c r="G13" s="4"/>
      <c r="H13" s="3"/>
      <c r="I13" s="3">
        <f>I12+I11</f>
        <v>525869.363304</v>
      </c>
    </row>
    <row r="14" spans="1:9">
      <c r="A14" s="5"/>
      <c r="B14" s="6"/>
      <c r="C14" s="6"/>
      <c r="D14" s="7"/>
      <c r="E14" s="7"/>
      <c r="F14" s="7"/>
      <c r="G14" s="4"/>
      <c r="H14" s="3" t="s">
        <v>35</v>
      </c>
      <c r="I14" s="3">
        <f>I13*1/100</f>
        <v>5258.6936330400003</v>
      </c>
    </row>
    <row r="15" spans="1:9">
      <c r="A15" s="5"/>
      <c r="B15" s="6"/>
      <c r="C15" s="6"/>
      <c r="D15" s="7"/>
      <c r="E15" s="7"/>
      <c r="F15" s="7"/>
      <c r="G15" s="4"/>
      <c r="H15" s="3" t="s">
        <v>33</v>
      </c>
      <c r="I15" s="3">
        <f>I14+I13</f>
        <v>531128.05693703995</v>
      </c>
    </row>
  </sheetData>
  <mergeCells count="3">
    <mergeCell ref="A1:I1"/>
    <mergeCell ref="A2:I2"/>
    <mergeCell ref="A3:I3"/>
  </mergeCells>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G31"/>
  <sheetViews>
    <sheetView topLeftCell="A22" workbookViewId="0">
      <selection activeCell="B5" sqref="B5"/>
    </sheetView>
  </sheetViews>
  <sheetFormatPr defaultRowHeight="15"/>
  <cols>
    <col min="1" max="1" width="8.85546875" style="8" customWidth="1"/>
    <col min="2" max="2" width="42.85546875" style="9" customWidth="1"/>
    <col min="3" max="3" width="12.5703125" style="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18.75">
      <c r="A3" s="66" t="s">
        <v>70</v>
      </c>
      <c r="B3" s="66"/>
      <c r="C3" s="66"/>
      <c r="D3" s="66"/>
      <c r="E3" s="66"/>
      <c r="F3" s="66"/>
    </row>
    <row r="4" spans="1:6">
      <c r="A4" s="2" t="s">
        <v>3</v>
      </c>
      <c r="B4" s="2" t="s">
        <v>4</v>
      </c>
      <c r="C4" s="2" t="s">
        <v>5</v>
      </c>
      <c r="D4" s="2" t="s">
        <v>6</v>
      </c>
      <c r="E4" s="2" t="s">
        <v>7</v>
      </c>
      <c r="F4" s="2" t="s">
        <v>8</v>
      </c>
    </row>
    <row r="5" spans="1:6" ht="75">
      <c r="A5" s="3" t="s">
        <v>71</v>
      </c>
      <c r="B5" s="3" t="s">
        <v>72</v>
      </c>
      <c r="C5" s="3">
        <v>115.66200000000001</v>
      </c>
      <c r="D5" s="3" t="s">
        <v>21</v>
      </c>
      <c r="E5" s="3">
        <v>40.75</v>
      </c>
      <c r="F5" s="3">
        <f>C5*E5</f>
        <v>4713.2265000000007</v>
      </c>
    </row>
    <row r="6" spans="1:6" ht="150">
      <c r="A6" s="3" t="s">
        <v>73</v>
      </c>
      <c r="B6" s="3" t="s">
        <v>74</v>
      </c>
      <c r="C6" s="3">
        <v>115.66200000000001</v>
      </c>
      <c r="D6" s="3" t="s">
        <v>21</v>
      </c>
      <c r="E6" s="3">
        <v>326.60000000000002</v>
      </c>
      <c r="F6" s="3">
        <f t="shared" ref="F6:F22" si="0">C6*E6</f>
        <v>37775.209200000005</v>
      </c>
    </row>
    <row r="7" spans="1:6" ht="60">
      <c r="A7" s="3" t="s">
        <v>75</v>
      </c>
      <c r="B7" s="3" t="s">
        <v>76</v>
      </c>
      <c r="C7" s="3">
        <v>10</v>
      </c>
      <c r="D7" s="3" t="s">
        <v>77</v>
      </c>
      <c r="E7" s="3">
        <v>326.85000000000002</v>
      </c>
      <c r="F7" s="3">
        <f t="shared" si="0"/>
        <v>3268.5</v>
      </c>
    </row>
    <row r="8" spans="1:6" ht="90">
      <c r="A8" s="3" t="s">
        <v>78</v>
      </c>
      <c r="B8" s="3" t="s">
        <v>79</v>
      </c>
      <c r="C8" s="3">
        <v>5.74</v>
      </c>
      <c r="D8" s="3" t="s">
        <v>80</v>
      </c>
      <c r="E8" s="3">
        <v>189.13</v>
      </c>
      <c r="F8" s="3">
        <f t="shared" si="0"/>
        <v>1085.6061999999999</v>
      </c>
    </row>
    <row r="9" spans="1:6" ht="90">
      <c r="A9" s="3" t="s">
        <v>81</v>
      </c>
      <c r="B9" s="3" t="s">
        <v>82</v>
      </c>
      <c r="C9" s="3">
        <v>11.04</v>
      </c>
      <c r="D9" s="3" t="s">
        <v>80</v>
      </c>
      <c r="E9" s="3">
        <v>184.06</v>
      </c>
      <c r="F9" s="3">
        <f t="shared" si="0"/>
        <v>2032.0223999999998</v>
      </c>
    </row>
    <row r="10" spans="1:6" ht="75">
      <c r="A10" s="3" t="s">
        <v>83</v>
      </c>
      <c r="B10" s="3" t="s">
        <v>84</v>
      </c>
      <c r="C10" s="3">
        <v>55.933</v>
      </c>
      <c r="D10" s="3" t="s">
        <v>21</v>
      </c>
      <c r="E10" s="3">
        <f>123.85*0.868</f>
        <v>107.50179999999999</v>
      </c>
      <c r="F10" s="3">
        <f t="shared" si="0"/>
        <v>6012.8981793999992</v>
      </c>
    </row>
    <row r="11" spans="1:6" ht="90">
      <c r="A11" s="3" t="s">
        <v>85</v>
      </c>
      <c r="B11" s="3" t="s">
        <v>86</v>
      </c>
      <c r="C11" s="3">
        <v>55.93</v>
      </c>
      <c r="D11" s="3" t="s">
        <v>80</v>
      </c>
      <c r="E11" s="3">
        <f>ROUND(162.35*0.868,2)</f>
        <v>140.91999999999999</v>
      </c>
      <c r="F11" s="3">
        <f t="shared" si="0"/>
        <v>7881.6555999999991</v>
      </c>
    </row>
    <row r="12" spans="1:6" ht="120">
      <c r="A12" s="3" t="s">
        <v>87</v>
      </c>
      <c r="B12" s="3" t="s">
        <v>88</v>
      </c>
      <c r="C12" s="3">
        <v>850</v>
      </c>
      <c r="D12" s="3" t="s">
        <v>89</v>
      </c>
      <c r="E12" s="3">
        <v>82.31</v>
      </c>
      <c r="F12" s="3">
        <f t="shared" si="0"/>
        <v>69963.5</v>
      </c>
    </row>
    <row r="13" spans="1:6" ht="90">
      <c r="A13" s="3" t="s">
        <v>90</v>
      </c>
      <c r="B13" s="3" t="s">
        <v>91</v>
      </c>
      <c r="C13" s="3">
        <v>63.2</v>
      </c>
      <c r="D13" s="3" t="s">
        <v>80</v>
      </c>
      <c r="E13" s="3">
        <v>66.040000000000006</v>
      </c>
      <c r="F13" s="3">
        <f t="shared" si="0"/>
        <v>4173.728000000001</v>
      </c>
    </row>
    <row r="14" spans="1:6" ht="120">
      <c r="A14" s="3" t="s">
        <v>92</v>
      </c>
      <c r="B14" s="3" t="s">
        <v>93</v>
      </c>
      <c r="C14" s="3">
        <v>36.799999999999997</v>
      </c>
      <c r="D14" s="3" t="s">
        <v>21</v>
      </c>
      <c r="E14" s="3">
        <f>620*0.868</f>
        <v>538.16</v>
      </c>
      <c r="F14" s="3">
        <f t="shared" si="0"/>
        <v>19804.287999999997</v>
      </c>
    </row>
    <row r="15" spans="1:6" ht="165">
      <c r="A15" s="3" t="s">
        <v>94</v>
      </c>
      <c r="B15" s="3" t="s">
        <v>95</v>
      </c>
      <c r="C15" s="3">
        <v>1.8129999999999999</v>
      </c>
      <c r="D15" s="3" t="s">
        <v>96</v>
      </c>
      <c r="E15" s="3">
        <v>6308.87</v>
      </c>
      <c r="F15" s="3">
        <f t="shared" si="0"/>
        <v>11437.981309999999</v>
      </c>
    </row>
    <row r="16" spans="1:6" ht="165">
      <c r="A16" s="3" t="s">
        <v>97</v>
      </c>
      <c r="B16" s="3" t="s">
        <v>98</v>
      </c>
      <c r="C16" s="3">
        <v>6.9000000000000006E-2</v>
      </c>
      <c r="D16" s="3" t="s">
        <v>99</v>
      </c>
      <c r="E16" s="3">
        <v>83314.02</v>
      </c>
      <c r="F16" s="3">
        <f t="shared" si="0"/>
        <v>5748.6673800000008</v>
      </c>
    </row>
    <row r="17" spans="1:6">
      <c r="A17" s="3"/>
      <c r="B17" s="3" t="s">
        <v>100</v>
      </c>
      <c r="C17" s="3">
        <v>0.10299999999999999</v>
      </c>
      <c r="D17" s="3" t="s">
        <v>99</v>
      </c>
      <c r="E17" s="3">
        <v>82096.539999999994</v>
      </c>
      <c r="F17" s="3">
        <f t="shared" si="0"/>
        <v>8455.9436199999982</v>
      </c>
    </row>
    <row r="18" spans="1:6" ht="120">
      <c r="A18" s="3" t="s">
        <v>101</v>
      </c>
      <c r="B18" s="3" t="s">
        <v>102</v>
      </c>
      <c r="C18" s="3">
        <v>6.1120000000000001</v>
      </c>
      <c r="D18" s="3" t="s">
        <v>96</v>
      </c>
      <c r="E18" s="3">
        <v>5573.67</v>
      </c>
      <c r="F18" s="3">
        <f t="shared" si="0"/>
        <v>34066.27104</v>
      </c>
    </row>
    <row r="19" spans="1:6" ht="105">
      <c r="A19" s="3" t="s">
        <v>103</v>
      </c>
      <c r="B19" s="3" t="s">
        <v>104</v>
      </c>
      <c r="C19" s="3">
        <v>0.55000000000000004</v>
      </c>
      <c r="D19" s="3" t="s">
        <v>11</v>
      </c>
      <c r="E19" s="3">
        <v>4598.2299999999996</v>
      </c>
      <c r="F19" s="3">
        <f t="shared" si="0"/>
        <v>2529.0264999999999</v>
      </c>
    </row>
    <row r="20" spans="1:6" ht="90">
      <c r="A20" s="3" t="s">
        <v>105</v>
      </c>
      <c r="B20" s="3" t="s">
        <v>106</v>
      </c>
      <c r="C20" s="3">
        <v>29.19</v>
      </c>
      <c r="D20" s="3" t="s">
        <v>80</v>
      </c>
      <c r="E20" s="3">
        <v>165.8</v>
      </c>
      <c r="F20" s="3">
        <f t="shared" si="0"/>
        <v>4839.7020000000002</v>
      </c>
    </row>
    <row r="21" spans="1:6" ht="90">
      <c r="A21" s="3" t="s">
        <v>107</v>
      </c>
      <c r="B21" s="3" t="s">
        <v>108</v>
      </c>
      <c r="C21" s="3">
        <v>29.19</v>
      </c>
      <c r="D21" s="3" t="s">
        <v>21</v>
      </c>
      <c r="E21" s="3">
        <v>109.07</v>
      </c>
      <c r="F21" s="3">
        <f t="shared" si="0"/>
        <v>3183.7532999999999</v>
      </c>
    </row>
    <row r="22" spans="1:6" ht="150">
      <c r="A22" s="3" t="s">
        <v>109</v>
      </c>
      <c r="B22" s="3" t="s">
        <v>110</v>
      </c>
      <c r="C22" s="3">
        <v>24.16</v>
      </c>
      <c r="D22" s="3" t="s">
        <v>21</v>
      </c>
      <c r="E22" s="3">
        <f>681.65*0.868</f>
        <v>591.67219999999998</v>
      </c>
      <c r="F22" s="3">
        <f t="shared" si="0"/>
        <v>14294.800352</v>
      </c>
    </row>
    <row r="23" spans="1:6">
      <c r="A23" s="3">
        <v>7</v>
      </c>
      <c r="B23" s="3" t="s">
        <v>22</v>
      </c>
      <c r="C23" s="3"/>
      <c r="D23" s="3"/>
      <c r="E23" s="3"/>
      <c r="F23" s="3"/>
    </row>
    <row r="24" spans="1:6">
      <c r="A24" s="3" t="s">
        <v>23</v>
      </c>
      <c r="B24" s="3" t="s">
        <v>60</v>
      </c>
      <c r="C24" s="3">
        <v>0.78</v>
      </c>
      <c r="D24" s="3" t="s">
        <v>11</v>
      </c>
      <c r="E24" s="3">
        <v>744.66</v>
      </c>
      <c r="F24" s="3">
        <f t="shared" ref="F24:F25" si="1">C24*E24</f>
        <v>580.83479999999997</v>
      </c>
    </row>
    <row r="25" spans="1:6">
      <c r="A25" s="3" t="s">
        <v>25</v>
      </c>
      <c r="B25" s="3" t="s">
        <v>111</v>
      </c>
      <c r="C25" s="3">
        <v>1.56</v>
      </c>
      <c r="D25" s="3" t="s">
        <v>11</v>
      </c>
      <c r="E25" s="3">
        <v>342.9</v>
      </c>
      <c r="F25" s="3">
        <f t="shared" si="1"/>
        <v>534.92399999999998</v>
      </c>
    </row>
    <row r="26" spans="1:6">
      <c r="A26" s="3" t="s">
        <v>27</v>
      </c>
      <c r="B26" s="3" t="s">
        <v>112</v>
      </c>
      <c r="C26" s="3">
        <v>3787</v>
      </c>
      <c r="D26" s="12" t="s">
        <v>113</v>
      </c>
      <c r="E26" s="3">
        <v>755.2</v>
      </c>
      <c r="F26" s="3">
        <v>2859.63</v>
      </c>
    </row>
    <row r="27" spans="1:6">
      <c r="A27" s="3"/>
      <c r="B27" s="3"/>
      <c r="C27" s="3"/>
      <c r="D27" s="3"/>
      <c r="E27" s="3" t="s">
        <v>33</v>
      </c>
      <c r="F27" s="3">
        <f>SUM(F5:F26)</f>
        <v>245242.16838140003</v>
      </c>
    </row>
    <row r="28" spans="1:6">
      <c r="A28" s="5"/>
      <c r="B28" s="6"/>
      <c r="C28" s="7"/>
      <c r="D28" s="4"/>
      <c r="E28" s="3" t="s">
        <v>34</v>
      </c>
      <c r="F28" s="3">
        <f>F27*18/100</f>
        <v>44143.590308652005</v>
      </c>
    </row>
    <row r="29" spans="1:6">
      <c r="A29" s="5"/>
      <c r="B29" s="6"/>
      <c r="C29" s="7"/>
      <c r="D29" s="4"/>
      <c r="E29" s="3"/>
      <c r="F29" s="3">
        <f>F28+F27</f>
        <v>289385.75869005203</v>
      </c>
    </row>
    <row r="30" spans="1:6">
      <c r="A30" s="5"/>
      <c r="B30" s="6"/>
      <c r="C30" s="7"/>
      <c r="D30" s="4"/>
      <c r="E30" s="3" t="s">
        <v>35</v>
      </c>
      <c r="F30" s="3">
        <f>F29*1/100</f>
        <v>2893.8575869005203</v>
      </c>
    </row>
    <row r="31" spans="1:6">
      <c r="A31" s="5"/>
      <c r="B31" s="6"/>
      <c r="C31" s="7"/>
      <c r="D31" s="4"/>
      <c r="E31" s="3" t="s">
        <v>33</v>
      </c>
      <c r="F31" s="3">
        <f>F30+F29</f>
        <v>292279.61627695255</v>
      </c>
    </row>
  </sheetData>
  <mergeCells count="3">
    <mergeCell ref="A1:F1"/>
    <mergeCell ref="A2:F2"/>
    <mergeCell ref="A3:F3"/>
  </mergeCells>
  <pageMargins left="0.7" right="0.7" top="0.75" bottom="0.75" header="0.3" footer="0.3"/>
</worksheet>
</file>

<file path=xl/worksheets/sheet33.xml><?xml version="1.0" encoding="utf-8"?>
<worksheet xmlns="http://schemas.openxmlformats.org/spreadsheetml/2006/main" xmlns:r="http://schemas.openxmlformats.org/officeDocument/2006/relationships">
  <dimension ref="A1:J15"/>
  <sheetViews>
    <sheetView topLeftCell="A7" workbookViewId="0">
      <selection activeCell="A3" sqref="A3:I3"/>
    </sheetView>
  </sheetViews>
  <sheetFormatPr defaultRowHeight="15"/>
  <cols>
    <col min="1" max="1" width="8.85546875" style="8" customWidth="1"/>
    <col min="2" max="2" width="42.85546875" style="9" customWidth="1"/>
    <col min="3" max="3" width="9.140625" style="9" hidden="1" customWidth="1"/>
    <col min="4" max="5" width="13.7109375" style="1" hidden="1" customWidth="1"/>
    <col min="6" max="6" width="13.7109375" style="1" customWidth="1"/>
    <col min="7" max="7" width="9.140625" style="10"/>
    <col min="8" max="8" width="12.140625" style="1" customWidth="1"/>
    <col min="9" max="9" width="16.42578125" style="11" customWidth="1"/>
    <col min="10" max="10" width="22.140625" style="1" hidden="1" customWidth="1"/>
    <col min="11" max="16384" width="9.140625" style="1"/>
  </cols>
  <sheetData>
    <row r="1" spans="1:9" ht="18.75">
      <c r="A1" s="65" t="s">
        <v>0</v>
      </c>
      <c r="B1" s="65"/>
      <c r="C1" s="65"/>
      <c r="D1" s="65"/>
      <c r="E1" s="65"/>
      <c r="F1" s="65"/>
      <c r="G1" s="65"/>
      <c r="H1" s="65"/>
      <c r="I1" s="65"/>
    </row>
    <row r="2" spans="1:9" ht="18.75">
      <c r="A2" s="65" t="s">
        <v>1</v>
      </c>
      <c r="B2" s="65"/>
      <c r="C2" s="65"/>
      <c r="D2" s="65"/>
      <c r="E2" s="65"/>
      <c r="F2" s="65"/>
      <c r="G2" s="65"/>
      <c r="H2" s="65"/>
      <c r="I2" s="65"/>
    </row>
    <row r="3" spans="1:9" ht="51.75" customHeight="1">
      <c r="A3" s="66" t="s">
        <v>114</v>
      </c>
      <c r="B3" s="66"/>
      <c r="C3" s="66"/>
      <c r="D3" s="66"/>
      <c r="E3" s="66"/>
      <c r="F3" s="66"/>
      <c r="G3" s="66"/>
      <c r="H3" s="66"/>
      <c r="I3" s="66"/>
    </row>
    <row r="4" spans="1:9">
      <c r="A4" s="2" t="s">
        <v>3</v>
      </c>
      <c r="B4" s="2" t="s">
        <v>4</v>
      </c>
      <c r="C4" s="2" t="s">
        <v>5</v>
      </c>
      <c r="D4" s="2" t="s">
        <v>5</v>
      </c>
      <c r="E4" s="2" t="s">
        <v>5</v>
      </c>
      <c r="F4" s="2" t="s">
        <v>5</v>
      </c>
      <c r="G4" s="2" t="s">
        <v>6</v>
      </c>
      <c r="H4" s="2" t="s">
        <v>7</v>
      </c>
      <c r="I4" s="2" t="s">
        <v>8</v>
      </c>
    </row>
    <row r="5" spans="1:9" ht="30">
      <c r="A5" s="4">
        <v>1</v>
      </c>
      <c r="B5" s="3" t="s">
        <v>53</v>
      </c>
      <c r="C5" s="3">
        <v>7</v>
      </c>
      <c r="D5" s="3">
        <v>7</v>
      </c>
      <c r="E5" s="3">
        <v>7</v>
      </c>
      <c r="F5" s="3">
        <v>7</v>
      </c>
      <c r="G5" s="3" t="s">
        <v>54</v>
      </c>
      <c r="H5" s="3">
        <v>326.85000000000002</v>
      </c>
      <c r="I5" s="3">
        <f>F5*H5</f>
        <v>2287.9500000000003</v>
      </c>
    </row>
    <row r="6" spans="1:9" ht="90">
      <c r="A6" s="3" t="s">
        <v>68</v>
      </c>
      <c r="B6" s="3" t="s">
        <v>18</v>
      </c>
      <c r="C6" s="3">
        <v>49.84</v>
      </c>
      <c r="D6" s="3">
        <v>43.61</v>
      </c>
      <c r="E6" s="3">
        <v>33.979999999999997</v>
      </c>
      <c r="F6" s="3">
        <v>39.93</v>
      </c>
      <c r="G6" s="3" t="s">
        <v>11</v>
      </c>
      <c r="H6" s="3">
        <v>4961.7299999999996</v>
      </c>
      <c r="I6" s="3">
        <f t="shared" ref="I6:I10" si="0">F6*H6</f>
        <v>198121.87889999998</v>
      </c>
    </row>
    <row r="7" spans="1:9" ht="60">
      <c r="A7" s="3" t="s">
        <v>69</v>
      </c>
      <c r="B7" s="3" t="s">
        <v>20</v>
      </c>
      <c r="C7" s="3">
        <v>14.87</v>
      </c>
      <c r="D7" s="3">
        <v>32.53</v>
      </c>
      <c r="E7" s="3">
        <v>13.94</v>
      </c>
      <c r="F7" s="3">
        <v>27.14</v>
      </c>
      <c r="G7" s="3" t="s">
        <v>21</v>
      </c>
      <c r="H7" s="3">
        <v>194.5</v>
      </c>
      <c r="I7" s="3">
        <f t="shared" si="0"/>
        <v>5278.7300000000005</v>
      </c>
    </row>
    <row r="8" spans="1:9">
      <c r="A8" s="4">
        <v>4</v>
      </c>
      <c r="B8" s="3" t="s">
        <v>22</v>
      </c>
      <c r="C8" s="3"/>
      <c r="D8" s="3"/>
      <c r="E8" s="3"/>
      <c r="F8" s="3"/>
      <c r="G8" s="3"/>
      <c r="H8" s="3"/>
      <c r="I8" s="3"/>
    </row>
    <row r="9" spans="1:9">
      <c r="A9" s="3" t="s">
        <v>23</v>
      </c>
      <c r="B9" s="3" t="s">
        <v>60</v>
      </c>
      <c r="C9" s="3">
        <v>21.43</v>
      </c>
      <c r="D9" s="3">
        <v>18.75</v>
      </c>
      <c r="E9" s="3">
        <v>14.61</v>
      </c>
      <c r="F9" s="3">
        <v>17.170000000000002</v>
      </c>
      <c r="G9" s="3" t="s">
        <v>11</v>
      </c>
      <c r="H9" s="3">
        <v>744.66</v>
      </c>
      <c r="I9" s="3">
        <f t="shared" si="0"/>
        <v>12785.8122</v>
      </c>
    </row>
    <row r="10" spans="1:9">
      <c r="A10" s="3" t="s">
        <v>25</v>
      </c>
      <c r="B10" s="3" t="s">
        <v>62</v>
      </c>
      <c r="C10" s="3">
        <v>42.87</v>
      </c>
      <c r="D10" s="3">
        <v>37.51</v>
      </c>
      <c r="E10" s="3">
        <v>29.23</v>
      </c>
      <c r="F10" s="3">
        <v>34.340000000000003</v>
      </c>
      <c r="G10" s="3" t="s">
        <v>11</v>
      </c>
      <c r="H10" s="3">
        <v>342.9</v>
      </c>
      <c r="I10" s="3">
        <f t="shared" si="0"/>
        <v>11775.186</v>
      </c>
    </row>
    <row r="11" spans="1:9">
      <c r="A11" s="3"/>
      <c r="B11" s="3"/>
      <c r="C11" s="3"/>
      <c r="D11" s="3"/>
      <c r="E11" s="3"/>
      <c r="F11" s="3"/>
      <c r="G11" s="3"/>
      <c r="H11" s="3" t="s">
        <v>33</v>
      </c>
      <c r="I11" s="3">
        <f>SUM(I5:I10)</f>
        <v>230249.55709999998</v>
      </c>
    </row>
    <row r="12" spans="1:9">
      <c r="A12" s="5"/>
      <c r="B12" s="6"/>
      <c r="C12" s="6"/>
      <c r="D12" s="7"/>
      <c r="E12" s="7"/>
      <c r="F12" s="7"/>
      <c r="G12" s="4"/>
      <c r="H12" s="3" t="s">
        <v>34</v>
      </c>
      <c r="I12" s="3">
        <f>I11*18/100</f>
        <v>41444.920277999991</v>
      </c>
    </row>
    <row r="13" spans="1:9">
      <c r="A13" s="5"/>
      <c r="B13" s="6"/>
      <c r="C13" s="6"/>
      <c r="D13" s="7"/>
      <c r="E13" s="7"/>
      <c r="F13" s="7"/>
      <c r="G13" s="4"/>
      <c r="H13" s="3"/>
      <c r="I13" s="3">
        <f>I12+I11</f>
        <v>271694.47737799998</v>
      </c>
    </row>
    <row r="14" spans="1:9">
      <c r="A14" s="5"/>
      <c r="B14" s="6"/>
      <c r="C14" s="6"/>
      <c r="D14" s="7"/>
      <c r="E14" s="7"/>
      <c r="F14" s="7"/>
      <c r="G14" s="4"/>
      <c r="H14" s="3" t="s">
        <v>35</v>
      </c>
      <c r="I14" s="3">
        <f>I13*1/100</f>
        <v>2716.9447737799997</v>
      </c>
    </row>
    <row r="15" spans="1:9">
      <c r="A15" s="5"/>
      <c r="B15" s="6"/>
      <c r="C15" s="6"/>
      <c r="D15" s="7"/>
      <c r="E15" s="7"/>
      <c r="F15" s="7"/>
      <c r="G15" s="4"/>
      <c r="H15" s="3" t="s">
        <v>33</v>
      </c>
      <c r="I15" s="3">
        <f>I14+I13</f>
        <v>274411.42215177999</v>
      </c>
    </row>
  </sheetData>
  <mergeCells count="3">
    <mergeCell ref="A1:I1"/>
    <mergeCell ref="A2:I2"/>
    <mergeCell ref="A3:I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48"/>
  <sheetViews>
    <sheetView topLeftCell="A10" workbookViewId="0">
      <selection activeCell="K5" sqref="K5"/>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15.75">
      <c r="A1" s="58" t="s">
        <v>115</v>
      </c>
      <c r="B1" s="58"/>
      <c r="C1" s="58"/>
      <c r="D1" s="58"/>
      <c r="E1" s="58"/>
      <c r="F1" s="58"/>
    </row>
    <row r="2" spans="1:6" ht="15.75">
      <c r="A2" s="59" t="s">
        <v>116</v>
      </c>
      <c r="B2" s="60"/>
      <c r="C2" s="60"/>
      <c r="D2" s="60"/>
      <c r="E2" s="60"/>
      <c r="F2" s="61"/>
    </row>
    <row r="3" spans="1:6" ht="45" customHeight="1">
      <c r="A3" s="62" t="s">
        <v>148</v>
      </c>
      <c r="B3" s="63"/>
      <c r="C3" s="63"/>
      <c r="D3" s="63"/>
      <c r="E3" s="63"/>
      <c r="F3" s="64"/>
    </row>
    <row r="4" spans="1:6">
      <c r="A4" s="13" t="s">
        <v>118</v>
      </c>
      <c r="B4" s="14" t="s">
        <v>119</v>
      </c>
      <c r="C4" s="14" t="s">
        <v>120</v>
      </c>
      <c r="D4" s="14" t="s">
        <v>6</v>
      </c>
      <c r="E4" s="13" t="s">
        <v>121</v>
      </c>
      <c r="F4" s="13" t="s">
        <v>122</v>
      </c>
    </row>
    <row r="5" spans="1:6" s="21" customFormat="1" ht="72">
      <c r="A5" s="15" t="s">
        <v>123</v>
      </c>
      <c r="B5" s="16" t="s">
        <v>124</v>
      </c>
      <c r="C5" s="17">
        <v>63.72</v>
      </c>
      <c r="D5" s="18" t="s">
        <v>96</v>
      </c>
      <c r="E5" s="19">
        <f>'[1]LEAM BASTI GOVT SCHOOL'!I7</f>
        <v>151.82</v>
      </c>
      <c r="F5" s="20">
        <f>ROUND((C5*E5),2)</f>
        <v>9673.9699999999993</v>
      </c>
    </row>
    <row r="6" spans="1:6" ht="72">
      <c r="A6" s="22" t="s">
        <v>125</v>
      </c>
      <c r="B6" s="23" t="s">
        <v>126</v>
      </c>
      <c r="C6" s="24">
        <v>21.24</v>
      </c>
      <c r="D6" s="18" t="s">
        <v>96</v>
      </c>
      <c r="E6" s="24">
        <f>'[1]LEAM BASTI GOVT SCHOOL'!I11</f>
        <v>589.51</v>
      </c>
      <c r="F6" s="20">
        <f t="shared" ref="F6:F15" si="0">ROUND((C6*E6),2)</f>
        <v>12521.19</v>
      </c>
    </row>
    <row r="7" spans="1:6" s="25" customFormat="1" ht="60">
      <c r="A7" s="22" t="s">
        <v>127</v>
      </c>
      <c r="B7" s="23" t="s">
        <v>128</v>
      </c>
      <c r="C7" s="24">
        <v>34.83</v>
      </c>
      <c r="D7" s="18" t="s">
        <v>96</v>
      </c>
      <c r="E7" s="24">
        <f>'[1]LEAM BASTI GOVT SCHOOL'!I15</f>
        <v>1756.4</v>
      </c>
      <c r="F7" s="20">
        <f t="shared" si="0"/>
        <v>61175.41</v>
      </c>
    </row>
    <row r="8" spans="1:6" s="25" customFormat="1" ht="48">
      <c r="A8" s="26" t="s">
        <v>129</v>
      </c>
      <c r="B8" s="27" t="s">
        <v>130</v>
      </c>
      <c r="C8" s="24">
        <v>42.48</v>
      </c>
      <c r="D8" s="18" t="s">
        <v>96</v>
      </c>
      <c r="E8" s="24">
        <f>'[1]LEAM BASTI GOVT SCHOOL'!I19</f>
        <v>4961.7299999999996</v>
      </c>
      <c r="F8" s="20">
        <f t="shared" si="0"/>
        <v>210774.29</v>
      </c>
    </row>
    <row r="9" spans="1:6" s="25" customFormat="1" ht="36">
      <c r="A9" s="22" t="s">
        <v>131</v>
      </c>
      <c r="B9" s="23" t="s">
        <v>132</v>
      </c>
      <c r="C9" s="28">
        <v>27.88</v>
      </c>
      <c r="D9" s="29" t="s">
        <v>80</v>
      </c>
      <c r="E9" s="30">
        <f>'[1]LEAM BASTI GOVT SCHOOL'!I23</f>
        <v>194.5</v>
      </c>
      <c r="F9" s="20">
        <f t="shared" si="0"/>
        <v>5422.66</v>
      </c>
    </row>
    <row r="10" spans="1:6" s="25" customFormat="1">
      <c r="A10" s="31">
        <v>6</v>
      </c>
      <c r="B10" s="32" t="s">
        <v>133</v>
      </c>
      <c r="C10" s="33">
        <v>0</v>
      </c>
      <c r="D10" s="33"/>
      <c r="E10" s="33"/>
      <c r="F10" s="20">
        <f t="shared" si="0"/>
        <v>0</v>
      </c>
    </row>
    <row r="11" spans="1:6" s="25" customFormat="1">
      <c r="A11" s="34" t="s">
        <v>134</v>
      </c>
      <c r="B11" s="35" t="s">
        <v>135</v>
      </c>
      <c r="C11" s="24">
        <v>18.27</v>
      </c>
      <c r="D11" s="24" t="s">
        <v>96</v>
      </c>
      <c r="E11" s="30">
        <f>'[1]RCC DRAIN'!I37</f>
        <v>848.82</v>
      </c>
      <c r="F11" s="20">
        <f t="shared" si="0"/>
        <v>15507.94</v>
      </c>
    </row>
    <row r="12" spans="1:6" s="25" customFormat="1">
      <c r="A12" s="34" t="s">
        <v>136</v>
      </c>
      <c r="B12" s="35" t="s">
        <v>137</v>
      </c>
      <c r="C12" s="24">
        <v>21.24</v>
      </c>
      <c r="D12" s="24" t="s">
        <v>96</v>
      </c>
      <c r="E12" s="30">
        <v>328.02</v>
      </c>
      <c r="F12" s="20">
        <f t="shared" si="0"/>
        <v>6967.14</v>
      </c>
    </row>
    <row r="13" spans="1:6" s="25" customFormat="1">
      <c r="A13" s="34" t="s">
        <v>138</v>
      </c>
      <c r="B13" s="36" t="s">
        <v>139</v>
      </c>
      <c r="C13" s="24">
        <v>36.53</v>
      </c>
      <c r="D13" s="24" t="s">
        <v>96</v>
      </c>
      <c r="E13" s="30">
        <f>'[1]RCC DRAIN'!I39</f>
        <v>447.06</v>
      </c>
      <c r="F13" s="20">
        <f t="shared" si="0"/>
        <v>16331.1</v>
      </c>
    </row>
    <row r="14" spans="1:6" s="25" customFormat="1">
      <c r="A14" s="34" t="s">
        <v>140</v>
      </c>
      <c r="B14" s="36" t="s">
        <v>141</v>
      </c>
      <c r="C14" s="24">
        <v>34.83</v>
      </c>
      <c r="D14" s="24" t="s">
        <v>96</v>
      </c>
      <c r="E14" s="30">
        <f>'[1]RCC DRAIN'!I40</f>
        <v>679.66</v>
      </c>
      <c r="F14" s="20">
        <f t="shared" si="0"/>
        <v>23672.560000000001</v>
      </c>
    </row>
    <row r="15" spans="1:6" s="25" customFormat="1">
      <c r="A15" s="34" t="s">
        <v>142</v>
      </c>
      <c r="B15" s="36" t="s">
        <v>143</v>
      </c>
      <c r="C15" s="24">
        <v>63.72</v>
      </c>
      <c r="D15" s="24" t="s">
        <v>96</v>
      </c>
      <c r="E15" s="30">
        <f>'[1]RCC DRAIN'!I41</f>
        <v>117.54</v>
      </c>
      <c r="F15" s="20">
        <f t="shared" si="0"/>
        <v>7489.65</v>
      </c>
    </row>
    <row r="16" spans="1:6" s="25" customFormat="1">
      <c r="A16" s="34"/>
      <c r="B16" s="37"/>
      <c r="C16" s="38"/>
      <c r="D16" s="39"/>
      <c r="E16" s="39" t="s">
        <v>33</v>
      </c>
      <c r="F16" s="40">
        <f>SUM(F5:F15)</f>
        <v>369535.91</v>
      </c>
    </row>
    <row r="17" spans="1:6" s="25" customFormat="1">
      <c r="A17" s="41"/>
      <c r="B17" s="42"/>
      <c r="C17" s="39"/>
      <c r="D17" s="38"/>
      <c r="E17" s="39" t="s">
        <v>144</v>
      </c>
      <c r="F17" s="40">
        <f>F16*18/100</f>
        <v>66516.463799999998</v>
      </c>
    </row>
    <row r="18" spans="1:6" s="25" customFormat="1">
      <c r="A18" s="41"/>
      <c r="B18" s="42"/>
      <c r="C18" s="39"/>
      <c r="D18" s="39"/>
      <c r="E18" s="39"/>
      <c r="F18" s="40">
        <f>F16+F17</f>
        <v>436052.37379999994</v>
      </c>
    </row>
    <row r="19" spans="1:6" s="25" customFormat="1">
      <c r="A19" s="41"/>
      <c r="B19" s="42"/>
      <c r="C19" s="43"/>
      <c r="D19" s="39"/>
      <c r="E19" s="39" t="s">
        <v>145</v>
      </c>
      <c r="F19" s="40">
        <f>F18*1/100</f>
        <v>4360.5237379999999</v>
      </c>
    </row>
    <row r="20" spans="1:6" s="25" customFormat="1">
      <c r="A20" s="41"/>
      <c r="B20" s="42"/>
      <c r="C20" s="43"/>
      <c r="D20" s="39"/>
      <c r="E20" s="39" t="s">
        <v>33</v>
      </c>
      <c r="F20" s="44">
        <f>F18+F19</f>
        <v>440412.89753799996</v>
      </c>
    </row>
    <row r="21" spans="1:6" s="25" customFormat="1">
      <c r="C21" s="45"/>
      <c r="D21" s="45"/>
      <c r="E21" s="45"/>
      <c r="F21" s="45"/>
    </row>
    <row r="22" spans="1:6" s="25" customFormat="1">
      <c r="C22" s="45"/>
      <c r="D22" s="45"/>
      <c r="E22" s="45"/>
      <c r="F22" s="45"/>
    </row>
    <row r="23" spans="1:6" s="25" customFormat="1">
      <c r="C23" s="45"/>
      <c r="D23" s="45"/>
      <c r="E23" s="45"/>
      <c r="F23" s="45"/>
    </row>
    <row r="24" spans="1:6" s="25" customFormat="1">
      <c r="C24" s="45"/>
      <c r="D24" s="45"/>
      <c r="E24" s="45"/>
      <c r="F24" s="45"/>
    </row>
    <row r="25" spans="1:6" s="25" customFormat="1">
      <c r="C25" s="45"/>
      <c r="D25" s="45"/>
      <c r="E25" s="45"/>
      <c r="F25" s="45"/>
    </row>
    <row r="26" spans="1:6" s="25" customFormat="1">
      <c r="C26" s="45"/>
      <c r="D26" s="45"/>
      <c r="E26" s="45"/>
      <c r="F26" s="45"/>
    </row>
    <row r="27" spans="1:6" s="25" customFormat="1">
      <c r="C27" s="45"/>
      <c r="D27" s="45"/>
      <c r="E27" s="45"/>
      <c r="F27" s="45"/>
    </row>
    <row r="28" spans="1:6" s="25" customFormat="1">
      <c r="C28" s="45"/>
      <c r="D28" s="45"/>
      <c r="E28" s="45"/>
      <c r="F28" s="45"/>
    </row>
    <row r="29" spans="1:6" s="25" customFormat="1">
      <c r="C29" s="45"/>
      <c r="D29" s="45"/>
      <c r="E29" s="45"/>
      <c r="F29" s="45"/>
    </row>
    <row r="30" spans="1:6" s="25" customFormat="1">
      <c r="C30" s="45"/>
      <c r="D30" s="45"/>
      <c r="E30" s="45"/>
      <c r="F30" s="45"/>
    </row>
    <row r="31" spans="1:6" s="25" customFormat="1">
      <c r="C31" s="45"/>
      <c r="D31" s="45"/>
      <c r="E31" s="45"/>
      <c r="F31" s="45"/>
    </row>
    <row r="32" spans="1:6" s="25" customFormat="1">
      <c r="C32" s="45"/>
      <c r="D32" s="45"/>
      <c r="E32" s="45"/>
      <c r="F32" s="45"/>
    </row>
    <row r="33" spans="1:6" s="25" customFormat="1">
      <c r="C33" s="45"/>
      <c r="D33" s="45"/>
      <c r="E33" s="45"/>
      <c r="F33" s="45"/>
    </row>
    <row r="34" spans="1:6" s="25" customFormat="1">
      <c r="C34" s="45"/>
      <c r="D34" s="45"/>
      <c r="E34" s="45"/>
      <c r="F34" s="45"/>
    </row>
    <row r="35" spans="1:6" s="25" customFormat="1">
      <c r="C35" s="45"/>
      <c r="D35" s="45"/>
      <c r="E35" s="45"/>
      <c r="F35" s="45"/>
    </row>
    <row r="36" spans="1:6" s="25" customFormat="1">
      <c r="C36" s="45"/>
      <c r="D36" s="45"/>
      <c r="E36" s="45"/>
      <c r="F36" s="45"/>
    </row>
    <row r="37" spans="1:6" s="25" customFormat="1">
      <c r="C37" s="45"/>
      <c r="D37" s="45"/>
      <c r="E37" s="45"/>
      <c r="F37" s="45"/>
    </row>
    <row r="38" spans="1:6" s="25" customFormat="1">
      <c r="A38"/>
      <c r="B38"/>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row r="45" spans="1:6">
      <c r="C45" s="46"/>
      <c r="D45" s="46"/>
      <c r="E45" s="46"/>
      <c r="F45" s="46"/>
    </row>
    <row r="46" spans="1:6">
      <c r="C46" s="46"/>
      <c r="D46" s="46"/>
      <c r="E46" s="46"/>
      <c r="F46" s="46"/>
    </row>
    <row r="47" spans="1:6">
      <c r="C47" s="46"/>
      <c r="D47" s="46"/>
      <c r="E47" s="46"/>
      <c r="F47" s="46"/>
    </row>
    <row r="48" spans="1:6">
      <c r="C48" s="46"/>
      <c r="D48" s="46"/>
      <c r="E48" s="46"/>
      <c r="F48" s="46"/>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F48"/>
  <sheetViews>
    <sheetView topLeftCell="A10" workbookViewId="0">
      <selection activeCell="I6" sqref="I6"/>
    </sheetView>
  </sheetViews>
  <sheetFormatPr defaultRowHeight="15"/>
  <cols>
    <col min="1" max="1" width="7.7109375" customWidth="1"/>
    <col min="2" max="2" width="50.42578125" customWidth="1"/>
    <col min="3" max="3" width="8.5703125" customWidth="1"/>
    <col min="4" max="4" width="5.140625" bestFit="1" customWidth="1"/>
    <col min="5" max="5" width="10.28515625" customWidth="1"/>
    <col min="6" max="6" width="18.85546875" customWidth="1"/>
  </cols>
  <sheetData>
    <row r="1" spans="1:6" ht="15.75">
      <c r="A1" s="58" t="s">
        <v>115</v>
      </c>
      <c r="B1" s="58"/>
      <c r="C1" s="58"/>
      <c r="D1" s="58"/>
      <c r="E1" s="58"/>
      <c r="F1" s="58"/>
    </row>
    <row r="2" spans="1:6" ht="15.75">
      <c r="A2" s="59" t="s">
        <v>116</v>
      </c>
      <c r="B2" s="60"/>
      <c r="C2" s="60"/>
      <c r="D2" s="60"/>
      <c r="E2" s="60"/>
      <c r="F2" s="61"/>
    </row>
    <row r="3" spans="1:6" ht="44.25" customHeight="1">
      <c r="A3" s="62" t="s">
        <v>149</v>
      </c>
      <c r="B3" s="63"/>
      <c r="C3" s="63"/>
      <c r="D3" s="63"/>
      <c r="E3" s="63"/>
      <c r="F3" s="64"/>
    </row>
    <row r="4" spans="1:6">
      <c r="A4" s="13" t="s">
        <v>118</v>
      </c>
      <c r="B4" s="14" t="s">
        <v>119</v>
      </c>
      <c r="C4" s="14" t="s">
        <v>120</v>
      </c>
      <c r="D4" s="14" t="s">
        <v>6</v>
      </c>
      <c r="E4" s="13" t="s">
        <v>121</v>
      </c>
      <c r="F4" s="13" t="s">
        <v>122</v>
      </c>
    </row>
    <row r="5" spans="1:6" s="21" customFormat="1" ht="72">
      <c r="A5" s="15" t="s">
        <v>123</v>
      </c>
      <c r="B5" s="16" t="s">
        <v>124</v>
      </c>
      <c r="C5" s="17">
        <v>76.47</v>
      </c>
      <c r="D5" s="18" t="s">
        <v>96</v>
      </c>
      <c r="E5" s="19">
        <f>'[1]LEAM BASTI GOVT SCHOOL'!I7</f>
        <v>151.82</v>
      </c>
      <c r="F5" s="20">
        <f>ROUND((C5*E5),2)</f>
        <v>11609.68</v>
      </c>
    </row>
    <row r="6" spans="1:6" ht="72">
      <c r="A6" s="22" t="s">
        <v>125</v>
      </c>
      <c r="B6" s="23" t="s">
        <v>126</v>
      </c>
      <c r="C6" s="24">
        <v>25.49</v>
      </c>
      <c r="D6" s="18" t="s">
        <v>96</v>
      </c>
      <c r="E6" s="24">
        <f>'[1]LEAM BASTI GOVT SCHOOL'!I11</f>
        <v>589.51</v>
      </c>
      <c r="F6" s="20">
        <f t="shared" ref="F6:F15" si="0">ROUND((C6*E6),2)</f>
        <v>15026.61</v>
      </c>
    </row>
    <row r="7" spans="1:6" s="25" customFormat="1" ht="60">
      <c r="A7" s="22" t="s">
        <v>127</v>
      </c>
      <c r="B7" s="23" t="s">
        <v>128</v>
      </c>
      <c r="C7" s="24">
        <v>41.8</v>
      </c>
      <c r="D7" s="18" t="s">
        <v>96</v>
      </c>
      <c r="E7" s="24">
        <f>'[1]LEAM BASTI GOVT SCHOOL'!I15</f>
        <v>1756.4</v>
      </c>
      <c r="F7" s="20">
        <f t="shared" si="0"/>
        <v>73417.52</v>
      </c>
    </row>
    <row r="8" spans="1:6" s="25" customFormat="1" ht="48">
      <c r="A8" s="26" t="s">
        <v>129</v>
      </c>
      <c r="B8" s="27" t="s">
        <v>130</v>
      </c>
      <c r="C8" s="24">
        <v>50.98</v>
      </c>
      <c r="D8" s="18" t="s">
        <v>96</v>
      </c>
      <c r="E8" s="24">
        <f>'[1]LEAM BASTI GOVT SCHOOL'!I19</f>
        <v>4961.7299999999996</v>
      </c>
      <c r="F8" s="20">
        <f t="shared" si="0"/>
        <v>252949</v>
      </c>
    </row>
    <row r="9" spans="1:6" s="25" customFormat="1" ht="36">
      <c r="A9" s="22" t="s">
        <v>131</v>
      </c>
      <c r="B9" s="23" t="s">
        <v>132</v>
      </c>
      <c r="C9" s="28">
        <v>27.88</v>
      </c>
      <c r="D9" s="29" t="s">
        <v>80</v>
      </c>
      <c r="E9" s="30">
        <f>'[1]LEAM BASTI GOVT SCHOOL'!I23</f>
        <v>194.5</v>
      </c>
      <c r="F9" s="20">
        <f t="shared" si="0"/>
        <v>5422.66</v>
      </c>
    </row>
    <row r="10" spans="1:6" s="25" customFormat="1">
      <c r="A10" s="31">
        <v>6</v>
      </c>
      <c r="B10" s="32" t="s">
        <v>133</v>
      </c>
      <c r="C10" s="33">
        <v>0</v>
      </c>
      <c r="D10" s="33"/>
      <c r="E10" s="33"/>
      <c r="F10" s="20">
        <f t="shared" si="0"/>
        <v>0</v>
      </c>
    </row>
    <row r="11" spans="1:6" s="25" customFormat="1">
      <c r="A11" s="34" t="s">
        <v>134</v>
      </c>
      <c r="B11" s="35" t="s">
        <v>135</v>
      </c>
      <c r="C11" s="24">
        <v>21.92</v>
      </c>
      <c r="D11" s="24" t="s">
        <v>96</v>
      </c>
      <c r="E11" s="30">
        <f>'[1]RCC DRAIN'!I37</f>
        <v>848.82</v>
      </c>
      <c r="F11" s="20">
        <f t="shared" si="0"/>
        <v>18606.13</v>
      </c>
    </row>
    <row r="12" spans="1:6" s="25" customFormat="1">
      <c r="A12" s="34" t="s">
        <v>136</v>
      </c>
      <c r="B12" s="35" t="s">
        <v>137</v>
      </c>
      <c r="C12" s="24">
        <v>25.49</v>
      </c>
      <c r="D12" s="24" t="s">
        <v>96</v>
      </c>
      <c r="E12" s="30">
        <v>328.02</v>
      </c>
      <c r="F12" s="20">
        <f t="shared" si="0"/>
        <v>8361.23</v>
      </c>
    </row>
    <row r="13" spans="1:6" s="25" customFormat="1">
      <c r="A13" s="34" t="s">
        <v>138</v>
      </c>
      <c r="B13" s="36" t="s">
        <v>139</v>
      </c>
      <c r="C13" s="24">
        <v>43.84</v>
      </c>
      <c r="D13" s="24" t="s">
        <v>96</v>
      </c>
      <c r="E13" s="30">
        <f>'[1]RCC DRAIN'!I39</f>
        <v>447.06</v>
      </c>
      <c r="F13" s="20">
        <f t="shared" si="0"/>
        <v>19599.11</v>
      </c>
    </row>
    <row r="14" spans="1:6" s="25" customFormat="1">
      <c r="A14" s="34" t="s">
        <v>140</v>
      </c>
      <c r="B14" s="36" t="s">
        <v>141</v>
      </c>
      <c r="C14" s="24">
        <v>41.8</v>
      </c>
      <c r="D14" s="24" t="s">
        <v>96</v>
      </c>
      <c r="E14" s="30">
        <f>'[1]RCC DRAIN'!I40</f>
        <v>679.66</v>
      </c>
      <c r="F14" s="20">
        <f t="shared" si="0"/>
        <v>28409.79</v>
      </c>
    </row>
    <row r="15" spans="1:6" s="25" customFormat="1">
      <c r="A15" s="34" t="s">
        <v>142</v>
      </c>
      <c r="B15" s="36" t="s">
        <v>143</v>
      </c>
      <c r="C15" s="24">
        <v>76.47</v>
      </c>
      <c r="D15" s="24" t="s">
        <v>96</v>
      </c>
      <c r="E15" s="30">
        <f>'[1]RCC DRAIN'!I41</f>
        <v>117.54</v>
      </c>
      <c r="F15" s="20">
        <f t="shared" si="0"/>
        <v>8988.2800000000007</v>
      </c>
    </row>
    <row r="16" spans="1:6" s="25" customFormat="1">
      <c r="A16" s="34"/>
      <c r="B16" s="37"/>
      <c r="C16" s="38"/>
      <c r="D16" s="39"/>
      <c r="E16" s="39" t="s">
        <v>33</v>
      </c>
      <c r="F16" s="40">
        <f>SUM(F5:F15)</f>
        <v>442390.00999999995</v>
      </c>
    </row>
    <row r="17" spans="1:6" s="25" customFormat="1">
      <c r="A17" s="41"/>
      <c r="B17" s="42"/>
      <c r="C17" s="39"/>
      <c r="D17" s="38"/>
      <c r="E17" s="39" t="s">
        <v>144</v>
      </c>
      <c r="F17" s="40">
        <f>F16*18/100</f>
        <v>79630.201799999981</v>
      </c>
    </row>
    <row r="18" spans="1:6" s="25" customFormat="1">
      <c r="A18" s="41"/>
      <c r="B18" s="42"/>
      <c r="C18" s="39"/>
      <c r="D18" s="39"/>
      <c r="E18" s="39"/>
      <c r="F18" s="40">
        <f>F16+F17</f>
        <v>522020.21179999993</v>
      </c>
    </row>
    <row r="19" spans="1:6" s="25" customFormat="1">
      <c r="A19" s="41"/>
      <c r="B19" s="42"/>
      <c r="C19" s="43"/>
      <c r="D19" s="39"/>
      <c r="E19" s="39" t="s">
        <v>145</v>
      </c>
      <c r="F19" s="40">
        <f>F18*1/100</f>
        <v>5220.2021179999992</v>
      </c>
    </row>
    <row r="20" spans="1:6" s="25" customFormat="1">
      <c r="A20" s="41"/>
      <c r="B20" s="42"/>
      <c r="C20" s="43"/>
      <c r="D20" s="39"/>
      <c r="E20" s="39" t="s">
        <v>33</v>
      </c>
      <c r="F20" s="44">
        <f>F18+F19</f>
        <v>527240.41391799995</v>
      </c>
    </row>
    <row r="21" spans="1:6" s="25" customFormat="1">
      <c r="C21" s="45"/>
      <c r="D21" s="45"/>
      <c r="E21" s="45"/>
      <c r="F21" s="45"/>
    </row>
    <row r="22" spans="1:6" s="25" customFormat="1">
      <c r="C22" s="45"/>
      <c r="D22" s="45"/>
      <c r="E22" s="45"/>
      <c r="F22" s="45"/>
    </row>
    <row r="23" spans="1:6" s="25" customFormat="1">
      <c r="C23" s="45"/>
      <c r="D23" s="45"/>
      <c r="E23" s="45"/>
      <c r="F23" s="45"/>
    </row>
    <row r="24" spans="1:6" s="25" customFormat="1">
      <c r="C24" s="45"/>
      <c r="D24" s="45"/>
      <c r="E24" s="45"/>
      <c r="F24" s="45"/>
    </row>
    <row r="25" spans="1:6" s="25" customFormat="1">
      <c r="C25" s="45"/>
      <c r="D25" s="45"/>
      <c r="E25" s="45"/>
      <c r="F25" s="45"/>
    </row>
    <row r="26" spans="1:6" s="25" customFormat="1">
      <c r="C26" s="45"/>
      <c r="D26" s="45"/>
      <c r="E26" s="45"/>
      <c r="F26" s="45"/>
    </row>
    <row r="27" spans="1:6" s="25" customFormat="1">
      <c r="C27" s="45"/>
      <c r="D27" s="45"/>
      <c r="E27" s="45"/>
      <c r="F27" s="45"/>
    </row>
    <row r="28" spans="1:6" s="25" customFormat="1">
      <c r="C28" s="45"/>
      <c r="D28" s="45"/>
      <c r="E28" s="45"/>
      <c r="F28" s="45"/>
    </row>
    <row r="29" spans="1:6" s="25" customFormat="1">
      <c r="C29" s="45"/>
      <c r="D29" s="45"/>
      <c r="E29" s="45"/>
      <c r="F29" s="45"/>
    </row>
    <row r="30" spans="1:6" s="25" customFormat="1">
      <c r="C30" s="45"/>
      <c r="D30" s="45"/>
      <c r="E30" s="45"/>
      <c r="F30" s="45"/>
    </row>
    <row r="31" spans="1:6" s="25" customFormat="1">
      <c r="C31" s="45"/>
      <c r="D31" s="45"/>
      <c r="E31" s="45"/>
      <c r="F31" s="45"/>
    </row>
    <row r="32" spans="1:6" s="25" customFormat="1">
      <c r="C32" s="45"/>
      <c r="D32" s="45"/>
      <c r="E32" s="45"/>
      <c r="F32" s="45"/>
    </row>
    <row r="33" spans="1:6" s="25" customFormat="1">
      <c r="C33" s="45"/>
      <c r="D33" s="45"/>
      <c r="E33" s="45"/>
      <c r="F33" s="45"/>
    </row>
    <row r="34" spans="1:6" s="25" customFormat="1">
      <c r="C34" s="45"/>
      <c r="D34" s="45"/>
      <c r="E34" s="45"/>
      <c r="F34" s="45"/>
    </row>
    <row r="35" spans="1:6" s="25" customFormat="1">
      <c r="C35" s="45"/>
      <c r="D35" s="45"/>
      <c r="E35" s="45"/>
      <c r="F35" s="45"/>
    </row>
    <row r="36" spans="1:6" s="25" customFormat="1">
      <c r="C36" s="45"/>
      <c r="D36" s="45"/>
      <c r="E36" s="45"/>
      <c r="F36" s="45"/>
    </row>
    <row r="37" spans="1:6" s="25" customFormat="1">
      <c r="C37" s="45"/>
      <c r="D37" s="45"/>
      <c r="E37" s="45"/>
      <c r="F37" s="45"/>
    </row>
    <row r="38" spans="1:6" s="25" customFormat="1">
      <c r="A38"/>
      <c r="B38"/>
      <c r="C38" s="46"/>
      <c r="D38" s="46"/>
      <c r="E38" s="46"/>
      <c r="F38" s="46"/>
    </row>
    <row r="39" spans="1:6">
      <c r="C39" s="46"/>
      <c r="D39" s="46"/>
      <c r="E39" s="46"/>
      <c r="F39" s="46"/>
    </row>
    <row r="40" spans="1:6">
      <c r="C40" s="46"/>
      <c r="D40" s="46"/>
      <c r="E40" s="46"/>
      <c r="F40" s="46"/>
    </row>
    <row r="41" spans="1:6">
      <c r="C41" s="46"/>
      <c r="D41" s="46"/>
      <c r="E41" s="46"/>
      <c r="F41" s="46"/>
    </row>
    <row r="42" spans="1:6">
      <c r="C42" s="46"/>
      <c r="D42" s="46"/>
      <c r="E42" s="46"/>
      <c r="F42" s="46"/>
    </row>
    <row r="43" spans="1:6">
      <c r="C43" s="46"/>
      <c r="D43" s="46"/>
      <c r="E43" s="46"/>
      <c r="F43" s="46"/>
    </row>
    <row r="44" spans="1:6">
      <c r="C44" s="46"/>
      <c r="D44" s="46"/>
      <c r="E44" s="46"/>
      <c r="F44" s="46"/>
    </row>
    <row r="45" spans="1:6">
      <c r="C45" s="46"/>
      <c r="D45" s="46"/>
      <c r="E45" s="46"/>
      <c r="F45" s="46"/>
    </row>
    <row r="46" spans="1:6">
      <c r="C46" s="46"/>
      <c r="D46" s="46"/>
      <c r="E46" s="46"/>
      <c r="F46" s="46"/>
    </row>
    <row r="47" spans="1:6">
      <c r="C47" s="46"/>
      <c r="D47" s="46"/>
      <c r="E47" s="46"/>
      <c r="F47" s="46"/>
    </row>
    <row r="48" spans="1:6">
      <c r="C48" s="46"/>
      <c r="D48" s="46"/>
      <c r="E48" s="46"/>
      <c r="F48" s="46"/>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G20"/>
  <sheetViews>
    <sheetView topLeftCell="A10" workbookViewId="0">
      <selection activeCell="F21" sqref="F21"/>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2</v>
      </c>
      <c r="B3" s="66"/>
      <c r="C3" s="66"/>
      <c r="D3" s="66"/>
      <c r="E3" s="66"/>
      <c r="F3" s="66"/>
    </row>
    <row r="4" spans="1:6">
      <c r="A4" s="2" t="s">
        <v>3</v>
      </c>
      <c r="B4" s="2" t="s">
        <v>4</v>
      </c>
      <c r="C4" s="2" t="s">
        <v>5</v>
      </c>
      <c r="D4" s="2" t="s">
        <v>6</v>
      </c>
      <c r="E4" s="2" t="s">
        <v>7</v>
      </c>
      <c r="F4" s="2" t="s">
        <v>8</v>
      </c>
    </row>
    <row r="5" spans="1:6" ht="165">
      <c r="A5" s="3" t="s">
        <v>9</v>
      </c>
      <c r="B5" s="3" t="s">
        <v>10</v>
      </c>
      <c r="C5" s="3">
        <v>95.58</v>
      </c>
      <c r="D5" s="3" t="s">
        <v>11</v>
      </c>
      <c r="E5" s="3">
        <v>151.82</v>
      </c>
      <c r="F5" s="3">
        <f t="shared" ref="F5:F15" si="0">C5*E5</f>
        <v>14510.955599999999</v>
      </c>
    </row>
    <row r="6" spans="1:6" ht="105">
      <c r="A6" s="3" t="s">
        <v>12</v>
      </c>
      <c r="B6" s="3" t="s">
        <v>13</v>
      </c>
      <c r="C6" s="3">
        <v>31.86</v>
      </c>
      <c r="D6" s="3" t="s">
        <v>14</v>
      </c>
      <c r="E6" s="3">
        <v>589.51</v>
      </c>
      <c r="F6" s="3">
        <f t="shared" si="0"/>
        <v>18781.7886</v>
      </c>
    </row>
    <row r="7" spans="1:6" ht="90">
      <c r="A7" s="3" t="s">
        <v>15</v>
      </c>
      <c r="B7" s="3" t="s">
        <v>16</v>
      </c>
      <c r="C7" s="3">
        <v>52.25</v>
      </c>
      <c r="D7" s="3" t="s">
        <v>11</v>
      </c>
      <c r="E7" s="3">
        <v>1756.4</v>
      </c>
      <c r="F7" s="3">
        <f t="shared" si="0"/>
        <v>91771.900000000009</v>
      </c>
    </row>
    <row r="8" spans="1:6" ht="90">
      <c r="A8" s="3" t="s">
        <v>17</v>
      </c>
      <c r="B8" s="3" t="s">
        <v>18</v>
      </c>
      <c r="C8" s="3">
        <v>63.72</v>
      </c>
      <c r="D8" s="3" t="s">
        <v>11</v>
      </c>
      <c r="E8" s="3">
        <v>4961.7299999999996</v>
      </c>
      <c r="F8" s="3">
        <f t="shared" si="0"/>
        <v>316161.43559999997</v>
      </c>
    </row>
    <row r="9" spans="1:6" ht="60">
      <c r="A9" s="3" t="s">
        <v>19</v>
      </c>
      <c r="B9" s="3" t="s">
        <v>20</v>
      </c>
      <c r="C9" s="3">
        <v>41.82</v>
      </c>
      <c r="D9" s="3" t="s">
        <v>21</v>
      </c>
      <c r="E9" s="3">
        <v>194.5</v>
      </c>
      <c r="F9" s="3">
        <f t="shared" si="0"/>
        <v>8133.99</v>
      </c>
    </row>
    <row r="10" spans="1:6">
      <c r="A10" s="4">
        <v>6</v>
      </c>
      <c r="B10" s="3" t="s">
        <v>22</v>
      </c>
      <c r="C10" s="3"/>
      <c r="D10" s="3"/>
      <c r="E10" s="3"/>
      <c r="F10" s="3"/>
    </row>
    <row r="11" spans="1:6">
      <c r="A11" s="3" t="s">
        <v>23</v>
      </c>
      <c r="B11" s="3" t="s">
        <v>24</v>
      </c>
      <c r="C11" s="3">
        <v>27.4</v>
      </c>
      <c r="D11" s="3" t="s">
        <v>11</v>
      </c>
      <c r="E11" s="3">
        <v>848.82</v>
      </c>
      <c r="F11" s="3">
        <f t="shared" si="0"/>
        <v>23257.668000000001</v>
      </c>
    </row>
    <row r="12" spans="1:6">
      <c r="A12" s="3" t="s">
        <v>25</v>
      </c>
      <c r="B12" s="3" t="s">
        <v>26</v>
      </c>
      <c r="C12" s="3">
        <v>31.86</v>
      </c>
      <c r="D12" s="3" t="s">
        <v>11</v>
      </c>
      <c r="E12" s="3">
        <v>313.14</v>
      </c>
      <c r="F12" s="3">
        <f t="shared" si="0"/>
        <v>9976.6404000000002</v>
      </c>
    </row>
    <row r="13" spans="1:6">
      <c r="A13" s="3" t="s">
        <v>27</v>
      </c>
      <c r="B13" s="3" t="s">
        <v>28</v>
      </c>
      <c r="C13" s="3">
        <v>54.8</v>
      </c>
      <c r="D13" s="3" t="s">
        <v>11</v>
      </c>
      <c r="E13" s="3">
        <v>447.06</v>
      </c>
      <c r="F13" s="3">
        <f t="shared" si="0"/>
        <v>24498.887999999999</v>
      </c>
    </row>
    <row r="14" spans="1:6">
      <c r="A14" s="3" t="s">
        <v>29</v>
      </c>
      <c r="B14" s="3" t="s">
        <v>30</v>
      </c>
      <c r="C14" s="3">
        <v>52.25</v>
      </c>
      <c r="D14" s="3" t="s">
        <v>11</v>
      </c>
      <c r="E14" s="3">
        <v>679.66</v>
      </c>
      <c r="F14" s="3">
        <f t="shared" si="0"/>
        <v>35512.235000000001</v>
      </c>
    </row>
    <row r="15" spans="1:6">
      <c r="A15" s="3" t="s">
        <v>31</v>
      </c>
      <c r="B15" s="3" t="s">
        <v>32</v>
      </c>
      <c r="C15" s="3">
        <v>95.58</v>
      </c>
      <c r="D15" s="3" t="s">
        <v>11</v>
      </c>
      <c r="E15" s="3">
        <v>117.54</v>
      </c>
      <c r="F15" s="3">
        <f t="shared" si="0"/>
        <v>11234.4732</v>
      </c>
    </row>
    <row r="16" spans="1:6">
      <c r="A16" s="3"/>
      <c r="B16" s="3"/>
      <c r="C16" s="3"/>
      <c r="D16" s="3"/>
      <c r="E16" s="3" t="s">
        <v>33</v>
      </c>
      <c r="F16" s="3">
        <f>SUM(F5:F15)</f>
        <v>553839.97439999995</v>
      </c>
    </row>
    <row r="17" spans="1:6">
      <c r="A17" s="5"/>
      <c r="B17" s="6"/>
      <c r="C17" s="7"/>
      <c r="D17" s="4"/>
      <c r="E17" s="3" t="s">
        <v>34</v>
      </c>
      <c r="F17" s="3">
        <f>F16*18/100</f>
        <v>99691.19539199998</v>
      </c>
    </row>
    <row r="18" spans="1:6">
      <c r="A18" s="5"/>
      <c r="B18" s="6"/>
      <c r="C18" s="7"/>
      <c r="D18" s="4"/>
      <c r="E18" s="3"/>
      <c r="F18" s="3">
        <f>F17+F16</f>
        <v>653531.16979199997</v>
      </c>
    </row>
    <row r="19" spans="1:6">
      <c r="A19" s="5"/>
      <c r="B19" s="6"/>
      <c r="C19" s="7"/>
      <c r="D19" s="4"/>
      <c r="E19" s="3" t="s">
        <v>35</v>
      </c>
      <c r="F19" s="3">
        <f>F18*1/100</f>
        <v>6535.3116979199995</v>
      </c>
    </row>
    <row r="20" spans="1:6">
      <c r="A20" s="5"/>
      <c r="B20" s="6"/>
      <c r="C20" s="7"/>
      <c r="D20" s="4"/>
      <c r="E20" s="3" t="s">
        <v>33</v>
      </c>
      <c r="F20" s="3">
        <f>F19+F18</f>
        <v>660066.48148991994</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20"/>
  <sheetViews>
    <sheetView topLeftCell="A13" workbookViewId="0">
      <selection activeCell="K5" sqref="K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36</v>
      </c>
      <c r="B3" s="66"/>
      <c r="C3" s="66"/>
      <c r="D3" s="66"/>
      <c r="E3" s="66"/>
      <c r="F3" s="66"/>
    </row>
    <row r="4" spans="1:6">
      <c r="A4" s="2" t="s">
        <v>3</v>
      </c>
      <c r="B4" s="2" t="s">
        <v>4</v>
      </c>
      <c r="C4" s="2" t="s">
        <v>5</v>
      </c>
      <c r="D4" s="2" t="s">
        <v>6</v>
      </c>
      <c r="E4" s="2" t="s">
        <v>7</v>
      </c>
      <c r="F4" s="2" t="s">
        <v>8</v>
      </c>
    </row>
    <row r="5" spans="1:6" ht="165">
      <c r="A5" s="3" t="s">
        <v>9</v>
      </c>
      <c r="B5" s="3" t="s">
        <v>10</v>
      </c>
      <c r="C5" s="3">
        <v>83.9</v>
      </c>
      <c r="D5" s="3" t="s">
        <v>11</v>
      </c>
      <c r="E5" s="3">
        <v>151.82</v>
      </c>
      <c r="F5" s="3">
        <f t="shared" ref="F5:F15" si="0">C5*E5</f>
        <v>12737.698</v>
      </c>
    </row>
    <row r="6" spans="1:6" ht="105">
      <c r="A6" s="3" t="s">
        <v>12</v>
      </c>
      <c r="B6" s="3" t="s">
        <v>13</v>
      </c>
      <c r="C6" s="3">
        <v>27.97</v>
      </c>
      <c r="D6" s="3" t="s">
        <v>14</v>
      </c>
      <c r="E6" s="3">
        <v>589.51</v>
      </c>
      <c r="F6" s="3">
        <f t="shared" si="0"/>
        <v>16488.594699999998</v>
      </c>
    </row>
    <row r="7" spans="1:6" ht="90">
      <c r="A7" s="3" t="s">
        <v>15</v>
      </c>
      <c r="B7" s="3" t="s">
        <v>16</v>
      </c>
      <c r="C7" s="3">
        <v>45.87</v>
      </c>
      <c r="D7" s="3" t="s">
        <v>11</v>
      </c>
      <c r="E7" s="3">
        <v>1756.4</v>
      </c>
      <c r="F7" s="3">
        <f t="shared" si="0"/>
        <v>80566.067999999999</v>
      </c>
    </row>
    <row r="8" spans="1:6" ht="90">
      <c r="A8" s="3" t="s">
        <v>17</v>
      </c>
      <c r="B8" s="3" t="s">
        <v>18</v>
      </c>
      <c r="C8" s="3">
        <v>55.93</v>
      </c>
      <c r="D8" s="3" t="s">
        <v>11</v>
      </c>
      <c r="E8" s="3">
        <v>4961.7299999999996</v>
      </c>
      <c r="F8" s="3">
        <f t="shared" si="0"/>
        <v>277509.55889999995</v>
      </c>
    </row>
    <row r="9" spans="1:6" ht="60">
      <c r="A9" s="3" t="s">
        <v>19</v>
      </c>
      <c r="B9" s="3" t="s">
        <v>20</v>
      </c>
      <c r="C9" s="3">
        <v>36.71</v>
      </c>
      <c r="D9" s="3" t="s">
        <v>21</v>
      </c>
      <c r="E9" s="3">
        <v>194.5</v>
      </c>
      <c r="F9" s="3">
        <f t="shared" si="0"/>
        <v>7140.0950000000003</v>
      </c>
    </row>
    <row r="10" spans="1:6">
      <c r="A10" s="4">
        <v>6</v>
      </c>
      <c r="B10" s="3" t="s">
        <v>22</v>
      </c>
      <c r="C10" s="3"/>
      <c r="D10" s="3"/>
      <c r="E10" s="3"/>
      <c r="F10" s="3"/>
    </row>
    <row r="11" spans="1:6">
      <c r="A11" s="3" t="s">
        <v>23</v>
      </c>
      <c r="B11" s="3" t="s">
        <v>24</v>
      </c>
      <c r="C11" s="3">
        <v>24.05</v>
      </c>
      <c r="D11" s="3" t="s">
        <v>11</v>
      </c>
      <c r="E11" s="3">
        <v>848.82</v>
      </c>
      <c r="F11" s="3">
        <f t="shared" si="0"/>
        <v>20414.121000000003</v>
      </c>
    </row>
    <row r="12" spans="1:6">
      <c r="A12" s="3" t="s">
        <v>25</v>
      </c>
      <c r="B12" s="3" t="s">
        <v>26</v>
      </c>
      <c r="C12" s="3">
        <v>27.97</v>
      </c>
      <c r="D12" s="3" t="s">
        <v>11</v>
      </c>
      <c r="E12" s="3">
        <v>313.14</v>
      </c>
      <c r="F12" s="3">
        <f t="shared" si="0"/>
        <v>8758.5257999999994</v>
      </c>
    </row>
    <row r="13" spans="1:6">
      <c r="A13" s="3" t="s">
        <v>27</v>
      </c>
      <c r="B13" s="3" t="s">
        <v>28</v>
      </c>
      <c r="C13" s="3">
        <v>48.1</v>
      </c>
      <c r="D13" s="3" t="s">
        <v>11</v>
      </c>
      <c r="E13" s="3">
        <v>447.06</v>
      </c>
      <c r="F13" s="3">
        <f t="shared" si="0"/>
        <v>21503.585999999999</v>
      </c>
    </row>
    <row r="14" spans="1:6">
      <c r="A14" s="3" t="s">
        <v>29</v>
      </c>
      <c r="B14" s="3" t="s">
        <v>30</v>
      </c>
      <c r="C14" s="3">
        <v>45.87</v>
      </c>
      <c r="D14" s="3" t="s">
        <v>11</v>
      </c>
      <c r="E14" s="3">
        <v>679.66</v>
      </c>
      <c r="F14" s="3">
        <f t="shared" si="0"/>
        <v>31176.004199999996</v>
      </c>
    </row>
    <row r="15" spans="1:6">
      <c r="A15" s="3" t="s">
        <v>31</v>
      </c>
      <c r="B15" s="3" t="s">
        <v>32</v>
      </c>
      <c r="C15" s="3">
        <v>83.9</v>
      </c>
      <c r="D15" s="3" t="s">
        <v>11</v>
      </c>
      <c r="E15" s="3">
        <v>117.54</v>
      </c>
      <c r="F15" s="3">
        <f t="shared" si="0"/>
        <v>9861.6060000000016</v>
      </c>
    </row>
    <row r="16" spans="1:6">
      <c r="A16" s="3"/>
      <c r="B16" s="3"/>
      <c r="C16" s="3"/>
      <c r="D16" s="3"/>
      <c r="E16" s="3" t="s">
        <v>33</v>
      </c>
      <c r="F16" s="3">
        <f>SUM(F5:F15)</f>
        <v>486155.85759999987</v>
      </c>
    </row>
    <row r="17" spans="1:6">
      <c r="A17" s="5"/>
      <c r="B17" s="6"/>
      <c r="C17" s="7"/>
      <c r="D17" s="4"/>
      <c r="E17" s="3" t="s">
        <v>34</v>
      </c>
      <c r="F17" s="3">
        <f>F16*18/100</f>
        <v>87508.054367999968</v>
      </c>
    </row>
    <row r="18" spans="1:6">
      <c r="A18" s="5"/>
      <c r="B18" s="6"/>
      <c r="C18" s="7"/>
      <c r="D18" s="4"/>
      <c r="E18" s="3"/>
      <c r="F18" s="3">
        <f>F17+F16</f>
        <v>573663.91196799988</v>
      </c>
    </row>
    <row r="19" spans="1:6">
      <c r="A19" s="5"/>
      <c r="B19" s="6"/>
      <c r="C19" s="7"/>
      <c r="D19" s="4"/>
      <c r="E19" s="3" t="s">
        <v>35</v>
      </c>
      <c r="F19" s="3">
        <f>F18*1/100</f>
        <v>5736.6391196799987</v>
      </c>
    </row>
    <row r="20" spans="1:6">
      <c r="A20" s="5"/>
      <c r="B20" s="6"/>
      <c r="C20" s="7"/>
      <c r="D20" s="4"/>
      <c r="E20" s="3" t="s">
        <v>33</v>
      </c>
      <c r="F20" s="3">
        <f>F19+F18</f>
        <v>579400.55108767992</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G20"/>
  <sheetViews>
    <sheetView topLeftCell="A13" workbookViewId="0">
      <selection activeCell="K5" sqref="K5"/>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37</v>
      </c>
      <c r="B3" s="66"/>
      <c r="C3" s="66"/>
      <c r="D3" s="66"/>
      <c r="E3" s="66"/>
      <c r="F3" s="66"/>
    </row>
    <row r="4" spans="1:6">
      <c r="A4" s="2" t="s">
        <v>3</v>
      </c>
      <c r="B4" s="2" t="s">
        <v>4</v>
      </c>
      <c r="C4" s="2" t="s">
        <v>5</v>
      </c>
      <c r="D4" s="2" t="s">
        <v>6</v>
      </c>
      <c r="E4" s="2" t="s">
        <v>7</v>
      </c>
      <c r="F4" s="2" t="s">
        <v>8</v>
      </c>
    </row>
    <row r="5" spans="1:6" ht="165">
      <c r="A5" s="3" t="s">
        <v>9</v>
      </c>
      <c r="B5" s="3" t="s">
        <v>10</v>
      </c>
      <c r="C5" s="3">
        <v>38.229999999999997</v>
      </c>
      <c r="D5" s="3" t="s">
        <v>11</v>
      </c>
      <c r="E5" s="3">
        <v>151.82</v>
      </c>
      <c r="F5" s="3">
        <f t="shared" ref="F5:F15" si="0">C5*E5</f>
        <v>5804.0785999999989</v>
      </c>
    </row>
    <row r="6" spans="1:6" ht="105">
      <c r="A6" s="3" t="s">
        <v>12</v>
      </c>
      <c r="B6" s="3" t="s">
        <v>13</v>
      </c>
      <c r="C6" s="3">
        <v>12.74</v>
      </c>
      <c r="D6" s="3" t="s">
        <v>14</v>
      </c>
      <c r="E6" s="3">
        <v>589.51</v>
      </c>
      <c r="F6" s="3">
        <f t="shared" si="0"/>
        <v>7510.3573999999999</v>
      </c>
    </row>
    <row r="7" spans="1:6" ht="90">
      <c r="A7" s="3" t="s">
        <v>15</v>
      </c>
      <c r="B7" s="3" t="s">
        <v>16</v>
      </c>
      <c r="C7" s="3">
        <v>20.9</v>
      </c>
      <c r="D7" s="3" t="s">
        <v>11</v>
      </c>
      <c r="E7" s="3">
        <v>1756.4</v>
      </c>
      <c r="F7" s="3">
        <f t="shared" si="0"/>
        <v>36708.76</v>
      </c>
    </row>
    <row r="8" spans="1:6" ht="90">
      <c r="A8" s="3" t="s">
        <v>17</v>
      </c>
      <c r="B8" s="3" t="s">
        <v>18</v>
      </c>
      <c r="C8" s="3">
        <v>25.49</v>
      </c>
      <c r="D8" s="3" t="s">
        <v>11</v>
      </c>
      <c r="E8" s="3">
        <v>4961.7299999999996</v>
      </c>
      <c r="F8" s="3">
        <f t="shared" si="0"/>
        <v>126474.49769999998</v>
      </c>
    </row>
    <row r="9" spans="1:6" ht="60">
      <c r="A9" s="3" t="s">
        <v>19</v>
      </c>
      <c r="B9" s="3" t="s">
        <v>20</v>
      </c>
      <c r="C9" s="3">
        <v>13.94</v>
      </c>
      <c r="D9" s="3" t="s">
        <v>21</v>
      </c>
      <c r="E9" s="3">
        <v>194.5</v>
      </c>
      <c r="F9" s="3">
        <f t="shared" si="0"/>
        <v>2711.33</v>
      </c>
    </row>
    <row r="10" spans="1:6">
      <c r="A10" s="4">
        <v>6</v>
      </c>
      <c r="B10" s="3" t="s">
        <v>22</v>
      </c>
      <c r="C10" s="3"/>
      <c r="D10" s="3"/>
      <c r="E10" s="3"/>
      <c r="F10" s="3"/>
    </row>
    <row r="11" spans="1:6">
      <c r="A11" s="3" t="s">
        <v>23</v>
      </c>
      <c r="B11" s="3" t="s">
        <v>24</v>
      </c>
      <c r="C11" s="3">
        <v>10.96</v>
      </c>
      <c r="D11" s="3" t="s">
        <v>11</v>
      </c>
      <c r="E11" s="3">
        <v>848.82</v>
      </c>
      <c r="F11" s="3">
        <f t="shared" si="0"/>
        <v>9303.0672000000013</v>
      </c>
    </row>
    <row r="12" spans="1:6">
      <c r="A12" s="3" t="s">
        <v>25</v>
      </c>
      <c r="B12" s="3" t="s">
        <v>26</v>
      </c>
      <c r="C12" s="3">
        <v>12.74</v>
      </c>
      <c r="D12" s="3" t="s">
        <v>11</v>
      </c>
      <c r="E12" s="3">
        <v>313.14</v>
      </c>
      <c r="F12" s="3">
        <f t="shared" si="0"/>
        <v>3989.4036000000001</v>
      </c>
    </row>
    <row r="13" spans="1:6">
      <c r="A13" s="3" t="s">
        <v>27</v>
      </c>
      <c r="B13" s="3" t="s">
        <v>28</v>
      </c>
      <c r="C13" s="3">
        <v>21.92</v>
      </c>
      <c r="D13" s="3" t="s">
        <v>11</v>
      </c>
      <c r="E13" s="3">
        <v>447.06</v>
      </c>
      <c r="F13" s="3">
        <f t="shared" si="0"/>
        <v>9799.5552000000007</v>
      </c>
    </row>
    <row r="14" spans="1:6">
      <c r="A14" s="3" t="s">
        <v>29</v>
      </c>
      <c r="B14" s="3" t="s">
        <v>30</v>
      </c>
      <c r="C14" s="3">
        <v>20.9</v>
      </c>
      <c r="D14" s="3" t="s">
        <v>11</v>
      </c>
      <c r="E14" s="3">
        <v>679.66</v>
      </c>
      <c r="F14" s="3">
        <f t="shared" si="0"/>
        <v>14204.893999999998</v>
      </c>
    </row>
    <row r="15" spans="1:6">
      <c r="A15" s="3" t="s">
        <v>31</v>
      </c>
      <c r="B15" s="3" t="s">
        <v>32</v>
      </c>
      <c r="C15" s="3">
        <v>38.229999999999997</v>
      </c>
      <c r="D15" s="3" t="s">
        <v>11</v>
      </c>
      <c r="E15" s="3">
        <v>117.54</v>
      </c>
      <c r="F15" s="3">
        <f t="shared" si="0"/>
        <v>4493.5541999999996</v>
      </c>
    </row>
    <row r="16" spans="1:6">
      <c r="A16" s="3"/>
      <c r="B16" s="3"/>
      <c r="C16" s="3"/>
      <c r="D16" s="3"/>
      <c r="E16" s="3" t="s">
        <v>33</v>
      </c>
      <c r="F16" s="3">
        <f>SUM(F5:F15)</f>
        <v>220999.49789999996</v>
      </c>
    </row>
    <row r="17" spans="1:6">
      <c r="A17" s="5"/>
      <c r="B17" s="6"/>
      <c r="C17" s="7"/>
      <c r="D17" s="4"/>
      <c r="E17" s="3" t="s">
        <v>34</v>
      </c>
      <c r="F17" s="3">
        <f>F16*18/100</f>
        <v>39779.909621999992</v>
      </c>
    </row>
    <row r="18" spans="1:6">
      <c r="A18" s="5"/>
      <c r="B18" s="6"/>
      <c r="C18" s="7"/>
      <c r="D18" s="4"/>
      <c r="E18" s="3"/>
      <c r="F18" s="3">
        <f>F17+F16</f>
        <v>260779.40752199996</v>
      </c>
    </row>
    <row r="19" spans="1:6">
      <c r="A19" s="5"/>
      <c r="B19" s="6"/>
      <c r="C19" s="7"/>
      <c r="D19" s="4"/>
      <c r="E19" s="3" t="s">
        <v>35</v>
      </c>
      <c r="F19" s="3">
        <f>F18*1/100</f>
        <v>2607.7940752199997</v>
      </c>
    </row>
    <row r="20" spans="1:6">
      <c r="A20" s="5"/>
      <c r="B20" s="6"/>
      <c r="C20" s="7"/>
      <c r="D20" s="4"/>
      <c r="E20" s="3" t="s">
        <v>33</v>
      </c>
      <c r="F20" s="3">
        <f>F19+F18</f>
        <v>263387.20159721997</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20"/>
  <sheetViews>
    <sheetView topLeftCell="A16" workbookViewId="0">
      <selection activeCell="E38" sqref="E38"/>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5" t="s">
        <v>0</v>
      </c>
      <c r="B1" s="65"/>
      <c r="C1" s="65"/>
      <c r="D1" s="65"/>
      <c r="E1" s="65"/>
      <c r="F1" s="65"/>
    </row>
    <row r="2" spans="1:6" ht="18.75">
      <c r="A2" s="65" t="s">
        <v>1</v>
      </c>
      <c r="B2" s="65"/>
      <c r="C2" s="65"/>
      <c r="D2" s="65"/>
      <c r="E2" s="65"/>
      <c r="F2" s="65"/>
    </row>
    <row r="3" spans="1:6" ht="59.25" customHeight="1">
      <c r="A3" s="66" t="s">
        <v>38</v>
      </c>
      <c r="B3" s="66"/>
      <c r="C3" s="66"/>
      <c r="D3" s="66"/>
      <c r="E3" s="66"/>
      <c r="F3" s="66"/>
    </row>
    <row r="4" spans="1:6">
      <c r="A4" s="2" t="s">
        <v>3</v>
      </c>
      <c r="B4" s="2" t="s">
        <v>4</v>
      </c>
      <c r="C4" s="2" t="s">
        <v>5</v>
      </c>
      <c r="D4" s="2" t="s">
        <v>6</v>
      </c>
      <c r="E4" s="2" t="s">
        <v>7</v>
      </c>
      <c r="F4" s="2" t="s">
        <v>8</v>
      </c>
    </row>
    <row r="5" spans="1:6" ht="165">
      <c r="A5" s="3" t="s">
        <v>9</v>
      </c>
      <c r="B5" s="3" t="s">
        <v>10</v>
      </c>
      <c r="C5" s="3">
        <v>57.35</v>
      </c>
      <c r="D5" s="3" t="s">
        <v>11</v>
      </c>
      <c r="E5" s="3">
        <v>151.82</v>
      </c>
      <c r="F5" s="3">
        <f t="shared" ref="F5:F15" si="0">C5*E5</f>
        <v>8706.8770000000004</v>
      </c>
    </row>
    <row r="6" spans="1:6" ht="105">
      <c r="A6" s="3" t="s">
        <v>12</v>
      </c>
      <c r="B6" s="3" t="s">
        <v>13</v>
      </c>
      <c r="C6" s="3">
        <v>11.47</v>
      </c>
      <c r="D6" s="3" t="s">
        <v>14</v>
      </c>
      <c r="E6" s="3">
        <v>589.51</v>
      </c>
      <c r="F6" s="3">
        <f t="shared" si="0"/>
        <v>6761.6797000000006</v>
      </c>
    </row>
    <row r="7" spans="1:6" ht="90">
      <c r="A7" s="3" t="s">
        <v>15</v>
      </c>
      <c r="B7" s="3" t="s">
        <v>16</v>
      </c>
      <c r="C7" s="3">
        <v>18.809999999999999</v>
      </c>
      <c r="D7" s="3" t="s">
        <v>11</v>
      </c>
      <c r="E7" s="3">
        <v>1756.4</v>
      </c>
      <c r="F7" s="3">
        <f t="shared" si="0"/>
        <v>33037.883999999998</v>
      </c>
    </row>
    <row r="8" spans="1:6" ht="90">
      <c r="A8" s="3" t="s">
        <v>17</v>
      </c>
      <c r="B8" s="3" t="s">
        <v>18</v>
      </c>
      <c r="C8" s="3">
        <v>22.94</v>
      </c>
      <c r="D8" s="3" t="s">
        <v>11</v>
      </c>
      <c r="E8" s="3">
        <v>4961.7299999999996</v>
      </c>
      <c r="F8" s="3">
        <f t="shared" si="0"/>
        <v>113822.08619999999</v>
      </c>
    </row>
    <row r="9" spans="1:6" ht="60">
      <c r="A9" s="3" t="s">
        <v>19</v>
      </c>
      <c r="B9" s="3" t="s">
        <v>20</v>
      </c>
      <c r="C9" s="3">
        <v>12.55</v>
      </c>
      <c r="D9" s="3" t="s">
        <v>21</v>
      </c>
      <c r="E9" s="3">
        <v>194.5</v>
      </c>
      <c r="F9" s="3">
        <f t="shared" si="0"/>
        <v>2440.9750000000004</v>
      </c>
    </row>
    <row r="10" spans="1:6">
      <c r="A10" s="4">
        <v>6</v>
      </c>
      <c r="B10" s="3" t="s">
        <v>22</v>
      </c>
      <c r="C10" s="3"/>
      <c r="D10" s="3"/>
      <c r="E10" s="3"/>
      <c r="F10" s="3"/>
    </row>
    <row r="11" spans="1:6">
      <c r="A11" s="3" t="s">
        <v>23</v>
      </c>
      <c r="B11" s="3" t="s">
        <v>24</v>
      </c>
      <c r="C11" s="3">
        <v>9.86</v>
      </c>
      <c r="D11" s="3" t="s">
        <v>11</v>
      </c>
      <c r="E11" s="3">
        <v>848.82</v>
      </c>
      <c r="F11" s="3">
        <f t="shared" si="0"/>
        <v>8369.3652000000002</v>
      </c>
    </row>
    <row r="12" spans="1:6">
      <c r="A12" s="3" t="s">
        <v>25</v>
      </c>
      <c r="B12" s="3" t="s">
        <v>26</v>
      </c>
      <c r="C12" s="3">
        <v>11.47</v>
      </c>
      <c r="D12" s="3" t="s">
        <v>11</v>
      </c>
      <c r="E12" s="3">
        <v>313.14</v>
      </c>
      <c r="F12" s="3">
        <f t="shared" si="0"/>
        <v>3591.7157999999999</v>
      </c>
    </row>
    <row r="13" spans="1:6">
      <c r="A13" s="3" t="s">
        <v>27</v>
      </c>
      <c r="B13" s="3" t="s">
        <v>28</v>
      </c>
      <c r="C13" s="3">
        <v>19.73</v>
      </c>
      <c r="D13" s="3" t="s">
        <v>11</v>
      </c>
      <c r="E13" s="3">
        <v>447.06</v>
      </c>
      <c r="F13" s="3">
        <f t="shared" si="0"/>
        <v>8820.4938000000002</v>
      </c>
    </row>
    <row r="14" spans="1:6">
      <c r="A14" s="3" t="s">
        <v>29</v>
      </c>
      <c r="B14" s="3" t="s">
        <v>30</v>
      </c>
      <c r="C14" s="3">
        <v>18.809999999999999</v>
      </c>
      <c r="D14" s="3" t="s">
        <v>11</v>
      </c>
      <c r="E14" s="3">
        <v>679.66</v>
      </c>
      <c r="F14" s="3">
        <f t="shared" si="0"/>
        <v>12784.404599999998</v>
      </c>
    </row>
    <row r="15" spans="1:6">
      <c r="A15" s="3" t="s">
        <v>31</v>
      </c>
      <c r="B15" s="3" t="s">
        <v>32</v>
      </c>
      <c r="C15" s="3">
        <v>57.35</v>
      </c>
      <c r="D15" s="3" t="s">
        <v>11</v>
      </c>
      <c r="E15" s="3">
        <v>117.54</v>
      </c>
      <c r="F15" s="3">
        <f t="shared" si="0"/>
        <v>6740.9190000000008</v>
      </c>
    </row>
    <row r="16" spans="1:6">
      <c r="A16" s="3"/>
      <c r="B16" s="3"/>
      <c r="C16" s="3"/>
      <c r="D16" s="3"/>
      <c r="E16" s="3" t="s">
        <v>33</v>
      </c>
      <c r="F16" s="3">
        <f>SUM(F5:F15)</f>
        <v>205076.40030000001</v>
      </c>
    </row>
    <row r="17" spans="1:6">
      <c r="A17" s="5"/>
      <c r="B17" s="6"/>
      <c r="C17" s="7"/>
      <c r="D17" s="4"/>
      <c r="E17" s="3" t="s">
        <v>34</v>
      </c>
      <c r="F17" s="3">
        <f>F16*18/100</f>
        <v>36913.752054000004</v>
      </c>
    </row>
    <row r="18" spans="1:6">
      <c r="A18" s="5"/>
      <c r="B18" s="6"/>
      <c r="C18" s="7"/>
      <c r="D18" s="4"/>
      <c r="E18" s="3"/>
      <c r="F18" s="3">
        <f>F17+F16</f>
        <v>241990.15235400002</v>
      </c>
    </row>
    <row r="19" spans="1:6">
      <c r="A19" s="5"/>
      <c r="B19" s="6"/>
      <c r="C19" s="7"/>
      <c r="D19" s="4"/>
      <c r="E19" s="3" t="s">
        <v>35</v>
      </c>
      <c r="F19" s="3">
        <f>F18*1/100</f>
        <v>2419.9015235400002</v>
      </c>
    </row>
    <row r="20" spans="1:6">
      <c r="A20" s="5"/>
      <c r="B20" s="6"/>
      <c r="C20" s="7"/>
      <c r="D20" s="4"/>
      <c r="E20" s="3" t="s">
        <v>33</v>
      </c>
      <c r="F20" s="3">
        <f>F19+F18</f>
        <v>244410.05387754002</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2022-11-12T08:54:16Z</dcterms:created>
  <dcterms:modified xsi:type="dcterms:W3CDTF">2022-11-12T14:20:25Z</dcterms:modified>
</cp:coreProperties>
</file>