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activeTab="4"/>
  </bookViews>
  <sheets>
    <sheet name="Sheet1" sheetId="1" r:id="rId1"/>
    <sheet name="Sheet2" sheetId="2" r:id="rId2"/>
    <sheet name="Sheet3" sheetId="3" r:id="rId3"/>
    <sheet name="Sheet4" sheetId="4" r:id="rId4"/>
    <sheet name="Sheet5" sheetId="5" r:id="rId5"/>
  </sheets>
  <externalReferences>
    <externalReference r:id="rId6"/>
    <externalReference r:id="rId7"/>
    <externalReference r:id="rId8"/>
  </externalReferences>
  <definedNames>
    <definedName name="_xlnm.Print_Area" localSheetId="4">Sheet5!$A$1:$F$26</definedName>
  </definedNames>
  <calcPr calcId="124519"/>
</workbook>
</file>

<file path=xl/calcChain.xml><?xml version="1.0" encoding="utf-8"?>
<calcChain xmlns="http://schemas.openxmlformats.org/spreadsheetml/2006/main">
  <c r="C17" i="3"/>
  <c r="F17" s="1"/>
  <c r="C16"/>
  <c r="E14"/>
  <c r="C14"/>
  <c r="C13"/>
  <c r="F11"/>
  <c r="C11"/>
  <c r="C10"/>
  <c r="C9"/>
  <c r="C8"/>
  <c r="C7"/>
  <c r="C6"/>
  <c r="E5"/>
  <c r="C5"/>
  <c r="C4"/>
  <c r="F18" l="1"/>
  <c r="F19" l="1"/>
  <c r="F20" s="1"/>
  <c r="E21" i="5"/>
  <c r="C21"/>
  <c r="E20"/>
  <c r="C20"/>
  <c r="F20" s="1"/>
  <c r="E19"/>
  <c r="F19" s="1"/>
  <c r="C19"/>
  <c r="E18"/>
  <c r="C18"/>
  <c r="F18" s="1"/>
  <c r="E17"/>
  <c r="C17"/>
  <c r="E15"/>
  <c r="C15"/>
  <c r="F14"/>
  <c r="E14"/>
  <c r="E13"/>
  <c r="F13" s="1"/>
  <c r="F12"/>
  <c r="E11"/>
  <c r="C11"/>
  <c r="E10"/>
  <c r="C10"/>
  <c r="F10" s="1"/>
  <c r="E9"/>
  <c r="C9"/>
  <c r="F9" s="1"/>
  <c r="E8"/>
  <c r="C8"/>
  <c r="E7"/>
  <c r="C7"/>
  <c r="E6"/>
  <c r="C6"/>
  <c r="E5"/>
  <c r="C5"/>
  <c r="F5" s="1"/>
  <c r="F15" i="4"/>
  <c r="F14"/>
  <c r="F13"/>
  <c r="F12"/>
  <c r="F11"/>
  <c r="F9"/>
  <c r="F8"/>
  <c r="F7"/>
  <c r="F6"/>
  <c r="F5"/>
  <c r="F16" s="1"/>
  <c r="F17" s="1"/>
  <c r="F18" s="1"/>
  <c r="F19" s="1"/>
  <c r="F20" s="1"/>
  <c r="F6" i="5" l="1"/>
  <c r="F21"/>
  <c r="F7"/>
  <c r="F15"/>
  <c r="F8"/>
  <c r="F11"/>
  <c r="F17"/>
  <c r="F21" i="3"/>
  <c r="F22" s="1"/>
  <c r="F22" i="5"/>
  <c r="F23" l="1"/>
  <c r="F24" s="1"/>
  <c r="F25" l="1"/>
  <c r="F26" s="1"/>
  <c r="E19" i="1" l="1"/>
  <c r="H19" s="1"/>
  <c r="H18"/>
  <c r="E18"/>
  <c r="E17"/>
  <c r="H17" s="1"/>
  <c r="H16"/>
  <c r="E16"/>
  <c r="E15"/>
  <c r="H15" s="1"/>
  <c r="H13"/>
  <c r="E13"/>
  <c r="E12"/>
  <c r="H12" s="1"/>
  <c r="H11"/>
  <c r="E11"/>
  <c r="E10"/>
  <c r="H10" s="1"/>
  <c r="H9"/>
  <c r="E9"/>
  <c r="E8"/>
  <c r="H8" s="1"/>
  <c r="H7"/>
  <c r="E7"/>
  <c r="E6"/>
  <c r="H6" s="1"/>
  <c r="H5"/>
  <c r="E5"/>
  <c r="F18" i="2"/>
  <c r="F17"/>
  <c r="F16"/>
  <c r="F15"/>
  <c r="F13"/>
  <c r="F12"/>
  <c r="F11"/>
  <c r="F10"/>
  <c r="F9"/>
  <c r="F8"/>
  <c r="F7"/>
  <c r="F6"/>
  <c r="F20" s="1"/>
  <c r="F21" s="1"/>
  <c r="F22" s="1"/>
  <c r="F23" s="1"/>
  <c r="F24" s="1"/>
  <c r="F5"/>
  <c r="H20" i="1" l="1"/>
  <c r="H21" s="1"/>
  <c r="H22" s="1"/>
  <c r="H23" s="1"/>
  <c r="H24" s="1"/>
</calcChain>
</file>

<file path=xl/sharedStrings.xml><?xml version="1.0" encoding="utf-8"?>
<sst xmlns="http://schemas.openxmlformats.org/spreadsheetml/2006/main" count="263" uniqueCount="150">
  <si>
    <t>RANCHI MUNICIPAL CORPORATION, RANCHI</t>
  </si>
  <si>
    <t xml:space="preserve">BILL OF QUANTITY </t>
  </si>
  <si>
    <t>Name of Work :- Construction of road at srovar nagar from priyeranjan house to devendu niwas under ward no-31.</t>
  </si>
  <si>
    <t>Sl. No.</t>
  </si>
  <si>
    <t>Items of work</t>
  </si>
  <si>
    <t>Qnty.</t>
  </si>
  <si>
    <t>Unit</t>
  </si>
  <si>
    <t>Rate</t>
  </si>
  <si>
    <t>Amount</t>
  </si>
  <si>
    <t>1
5.1.1  BCD</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</si>
  <si>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</si>
  <si>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M3</t>
  </si>
  <si>
    <t xml:space="preserve">                           </t>
  </si>
  <si>
    <t>2
5.1.10              BCD</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</si>
  <si>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</si>
  <si>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3
5.6.8  WRD SOR</t>
  </si>
  <si>
    <t>Supplying and laying (properly as per design and drawing ) rip-rap with good quality of boulders duty packed including the cost of materials royalty all taxes etc. but excluding the cost of carriage all complete as per specification and direction of E/I.</t>
  </si>
  <si>
    <t>4
J.B.C.D 5.3.1.1</t>
  </si>
  <si>
    <t>Providing and laying in position cement concrete of specified grade excluding the cost of centering and shutering  All work upto pilith level.1:1.5.3(1 Cement:1.5 coarse sand(zone iii):3graded stone Aggregate 20mm nomial size.</t>
  </si>
  <si>
    <t>m3</t>
  </si>
  <si>
    <t>5
5.3.17.1                BCD</t>
  </si>
  <si>
    <t>Centering and shuttering including strutting and propping etc</t>
  </si>
  <si>
    <t>M2</t>
  </si>
  <si>
    <t>Carrage of Materials</t>
  </si>
  <si>
    <t>i</t>
  </si>
  <si>
    <t>Sand  (Lead Upto 49 km)</t>
  </si>
  <si>
    <r>
      <t>M</t>
    </r>
    <r>
      <rPr>
        <vertAlign val="superscript"/>
        <sz val="11"/>
        <rFont val="Century"/>
        <family val="1"/>
      </rPr>
      <t>3</t>
    </r>
  </si>
  <si>
    <t>ii</t>
  </si>
  <si>
    <t>Stone Dust (Lead 14 KM)</t>
  </si>
  <si>
    <t>iii</t>
  </si>
  <si>
    <t>Stone Boulder (Lead 36  KM)</t>
  </si>
  <si>
    <t>iv</t>
  </si>
  <si>
    <t>Stone Chips (Lead 22KM)</t>
  </si>
  <si>
    <t>v</t>
  </si>
  <si>
    <t>Earth (Lead 01 KM)</t>
  </si>
  <si>
    <t>TOTAL</t>
  </si>
  <si>
    <t>GST (18%)</t>
  </si>
  <si>
    <t>L. CESS (1%)</t>
  </si>
  <si>
    <t>Name of Work :- Laying of paver block near birsa munda samadhi sthal for vendors  under ward no-08.</t>
  </si>
  <si>
    <t xml:space="preserve"> </t>
  </si>
  <si>
    <t>1.            5.1.1</t>
  </si>
  <si>
    <t xml:space="preserve">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t>
  </si>
  <si>
    <t>2
16.83/DSR</t>
  </si>
  <si>
    <t>Taking out existing CC interlocking paver blocks from footpath/central verge, including removal of rubbish etc., disposal of unserviceable material to the dumping ground, for which payment shall be made separately and stacking of serviceable material within 50 metre lead
as per direction of Engineer-in-Charge.</t>
  </si>
  <si>
    <t>3  4/M004</t>
  </si>
  <si>
    <t>Providing,supplying &amp; spreding of stone dust in filling in foundation trenches or in plinth including ramming and watering in layers not exceeding 150 mm thick with all leads and lifts including cost of materials, labour,royality and taxes all complete as per specification and direction of E/I ( Mode of measurment compacted volume.)</t>
  </si>
  <si>
    <t>4
 5.3.1.2</t>
  </si>
  <si>
    <t>Providing and laying factory made chamfered edge Cement Concrete paver blocks in footpath, parks, lawns, drive ways or light traffic parking etc, of required strength, thickness &amp; size/shape, made by table vibratory method using PU mould, laid in required colour &amp; pattern over 50mm thick compacted bedof sand, compacting and proper embedding/laying of inter lockingpaver blocks into the sand bedding layer through vibratory
Mason 1st class</t>
  </si>
  <si>
    <t>nos</t>
  </si>
  <si>
    <t>Mason 2st class</t>
  </si>
  <si>
    <t>Mazdoor</t>
  </si>
  <si>
    <t>fine sand</t>
  </si>
  <si>
    <t>5
 5.3.1.2</t>
  </si>
  <si>
    <t>Providing and laying in position cement concrete of specified grade excluding the cost of centering and shuttering - All work up to plinth level
1:2:4 (1 Cement : 4 coarse sand zone(III): 8 graded stone aggregate 20mm nominal size)</t>
  </si>
  <si>
    <t>6
4.6.1/ DSR</t>
  </si>
  <si>
    <t>Providing and fixing at or near ground level precast cement concrete in kerbs, edgings etc. as per approved pattern and setting in position with cement mortar 1:3 (1 Cement: 3 6 coarse sand), including the cost of required centering, shuttering complete 1:12:3 (1 Cement: 1½ coarse sand(zone- III) derived from natural sources: 3 graded stone aggregate 20 mm nominal</t>
  </si>
  <si>
    <t>m2</t>
  </si>
  <si>
    <t>Carriage of Materials</t>
  </si>
  <si>
    <t>(i)</t>
  </si>
  <si>
    <r>
      <t>M</t>
    </r>
    <r>
      <rPr>
        <vertAlign val="superscript"/>
        <sz val="10"/>
        <rFont val="Century"/>
        <family val="1"/>
      </rPr>
      <t>3</t>
    </r>
  </si>
  <si>
    <t>(ii)</t>
  </si>
  <si>
    <t>Stone Dust (Lead 22 KM)</t>
  </si>
  <si>
    <t>(iii)</t>
  </si>
  <si>
    <t>(v)</t>
  </si>
  <si>
    <t>(vi)</t>
  </si>
  <si>
    <t>paver block (lead 08 km)</t>
  </si>
  <si>
    <t>nos/100</t>
  </si>
  <si>
    <t>Name of Work :- Construction of PCC Road and RCC Drain at taigore hill main road madhu kumari house to onwars bhutt kumar house under ward no 04.</t>
  </si>
  <si>
    <t>1
5.1.1 J.B.C.D</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</si>
  <si>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</si>
  <si>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4/M004</t>
  </si>
  <si>
    <t>3
5.6.8 J.B.C.D</t>
  </si>
  <si>
    <t>Supplying and laying (properly as per design and drawing) rip-rap with good  quality of boulders duly packed including the cost of materials, royalty all taxes etc. but excluding the cost of carriage all complete as per specification and direction of E/I.</t>
  </si>
  <si>
    <t>5
5.3.10</t>
  </si>
  <si>
    <t>Reinforced cement concrete work in walls (any thickness) including atteched plasters, buttresses plinth and string course, fillets, columns, pillars, piers, abutments, post, and struts etc above plinth level up to floor five level, excluding the cost of centering, shuttering, finishing and reinforcement.RCC
1:1.5:3 (1 Cement : 1.5 coarse sand zone(III): 3 graded stone aggregate 20mm nominal size)</t>
  </si>
  <si>
    <t>6
5 5.3.11</t>
  </si>
  <si>
    <t>Renforced cement conrete work in beams, suspended floors, having slopeup to 15' landing, balconies, shelves, chajjas, lintels, bands, plain windowsill ---------do----do-------E/I 1:1.5:3 (1 Cement : 1.5 coarse sand zone(III): 3 graded stone aggregate 20mm nominal size)</t>
  </si>
  <si>
    <t>7
(A)5.5.4</t>
  </si>
  <si>
    <t>Providing Tor steel reinforcement of 10 mm,12mm &amp;16mm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
08mm dia 40%</t>
  </si>
  <si>
    <t>M.T.</t>
  </si>
  <si>
    <t>8
(B)5.5.5(a)</t>
  </si>
  <si>
    <t>10mm dia 60%</t>
  </si>
  <si>
    <t>9
   J.B.C.D 5.3.17.1</t>
  </si>
  <si>
    <t xml:space="preserve">Centering and shuttering including strutting , etc and removel of form for  foundation, footings bases of column etc for mass concrete.             </t>
  </si>
  <si>
    <t>Sand Local / Dust (Lead 22 KM)</t>
  </si>
  <si>
    <t>RANCHI MUNICIPAL CORPORATION                                                                                                                                                                                  CONSTRUCTION OF RCC DRAIN  AT NAYA TOLI PANDRA FROM MISHARA HOUSE TO SUKRA TIRKI TO ELECTRIC POLE UNDER WARD NO 32 .</t>
  </si>
  <si>
    <t>BILL OF QUANTITY</t>
  </si>
  <si>
    <t>Sl No.</t>
  </si>
  <si>
    <t>PARTICULARS OR ITEM OF WORKS</t>
  </si>
  <si>
    <t>QUANTITY</t>
  </si>
  <si>
    <t>UNIT</t>
  </si>
  <si>
    <t xml:space="preserve">RATE      (in Rs.) </t>
  </si>
  <si>
    <t>AMOUNT(in Rs.)</t>
  </si>
  <si>
    <t>Providing Mandays for site clearence, unskilled labour</t>
  </si>
  <si>
    <t>NO</t>
  </si>
  <si>
    <t>2.       5.10.2 JBCD</t>
  </si>
  <si>
    <t>Dismantling of PCC  work ……do….all complete.</t>
  </si>
  <si>
    <t>M³</t>
  </si>
  <si>
    <t xml:space="preserve">3.
5.1.1.  JBCD                </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</si>
  <si>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</si>
  <si>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4.        5.1.10 JBCD</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</si>
  <si>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 Mode of measurement compacted volume. )                               </t>
  </si>
  <si>
    <t>5.        8.6.8 JBCD</t>
  </si>
  <si>
    <t>6.                                    5.3.10 JBCD</t>
  </si>
  <si>
    <t xml:space="preserve">Reinforced cement concrete work in walls (any thickness),including  attached pilasters, buttresses, plinth and string courses, fillets, columns,pillars, piers, abutments, posts and struts etc.above plinth level upto to five level, excluding the cost of centering, shuttering, finishing and reinforcement  with 1:1½:3 (1 cemet : 1½ coarse sand (zone-iii) : 3 graded stone aggregate 20mm nominal size ) </t>
  </si>
  <si>
    <t>7.                  5.3.11 JBCD</t>
  </si>
  <si>
    <t xml:space="preserve">Reinforced cement concrete work in beam, suspended floors, roofs having slope up to 15° landing,balconies, shelves, chajjas, lintel, bands, plain window sills, staircases and spiral stair cases above plinth level up to floor five level, excluding the cost of centering, shuttering, finishing and reinfocement, with 1:1.5:3(1 cement : 1.5 coarse sand(zone-iii) : 3 graded  stone aggregate 20mm nominal size)                                                             </t>
  </si>
  <si>
    <t>8.                      5.5.4,  5.5.5 (a,b) JBCD</t>
  </si>
  <si>
    <t>Providing Tor steel reinforcement of 8mm , 10mm and 12mm dia rods  as per approved …...........do…..........TMT Fe 500(Only valid for Tata (Tiscon),SAIL,JSPL,Electrosteel Steels Ltd, Bokaro and Vizag(RINL)</t>
  </si>
  <si>
    <t>(a)</t>
  </si>
  <si>
    <t xml:space="preserve">  8mm dia bar</t>
  </si>
  <si>
    <t>MT</t>
  </si>
  <si>
    <t>(b)</t>
  </si>
  <si>
    <t xml:space="preserve">  10 mm dia bar</t>
  </si>
  <si>
    <t>9                 5.3.17.1 JBCD</t>
  </si>
  <si>
    <t>Centering and shuttering including strutting, propping etc. and removal of from for Foundations,footings, bases of columns, etc. for mass concrete.</t>
  </si>
  <si>
    <t>M²</t>
  </si>
  <si>
    <t>CARRIAGE OF MATERIALS</t>
  </si>
  <si>
    <t>(i) SAND-LEAD-49km</t>
  </si>
  <si>
    <t>(ii) SAND LOCAL-LEAD-14 KM</t>
  </si>
  <si>
    <t>(iii)STONE CHIPS-LEAD-22 km</t>
  </si>
  <si>
    <t>(iv) STONE BOULDER 36 KM</t>
  </si>
  <si>
    <t>(v) EARTH-LEAD-1km</t>
  </si>
  <si>
    <t>Total</t>
  </si>
  <si>
    <t>Add 18% GST</t>
  </si>
  <si>
    <t>Add 1% Labour cess</t>
  </si>
  <si>
    <t>RANCHI  MUNICIPAL  CORPORATION,  RANCHI</t>
  </si>
  <si>
    <t>NAME OF WORK:- CONSTRUCTION OF RCC DRAIN AT CHIROUNDI SWAMI DIVYANAND MAHARAJ JI HOUSE NEAR UNDER WARD-03 OF RMC, RANCHI</t>
  </si>
  <si>
    <t>1                 5.1.1</t>
  </si>
  <si>
    <t xml:space="preserve">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                                                                               </t>
  </si>
  <si>
    <t>02.
4/M004</t>
  </si>
  <si>
    <t>3.         5.6.8</t>
  </si>
  <si>
    <t>Supplying and laying (properly as per design and drawing )rip-rap with good quality of boulders duly packed including the cost of materials,royalty all taxes etc.but excluding the cost of carriage, all complete as per specification and direction of E/I.</t>
  </si>
  <si>
    <t>4          B.C.D. 5.3.10</t>
  </si>
  <si>
    <t>Reinforced cement concrete work in walls of specified grade excluding the cost of centering and shuttering - All work up to plinth level 1:1.5:3 ( 1 cement: 1.5 course sand (zone- III): 3 graded stone agreegate 20mm nominal size)</t>
  </si>
  <si>
    <t>5.         B.C.D. 5.3.11</t>
  </si>
  <si>
    <t>Reinforced cement concrete work in beam roofs of specified grade excluding the cost of centering and shuttering - All work up to plinth level 1:1.5:3 ( 1 cement: 1.5 course sand (zone- III): 3 graded stone agreegate 20mm nominal size)</t>
  </si>
  <si>
    <t>`````````````````````````````````````</t>
  </si>
  <si>
    <t>Providing  Tor steel reinforcement of 8mm, 10mm, 12mm, and 16mm dia rods bars as per approved design and drawing with cutting,bending and binding with annealed wire with cost of wire,removal of rust,placing the rods in position (excluding carriage of bars to work site), all complete as per building specification and direction of E/I. TMT Fe 500 (only valid for SAIL and TATA steel,JSPL,Electro steel Ltd Bokaro and Vizag (RINL)                                                        8MM</t>
  </si>
  <si>
    <t>10mm</t>
  </si>
  <si>
    <t>7            5.3.17.1</t>
  </si>
  <si>
    <t>Carraige of material</t>
  </si>
  <si>
    <t>SAND-LEAD-49KM</t>
  </si>
  <si>
    <t>STONE DUST-LEAD-22 KM</t>
  </si>
  <si>
    <t>STONE CHIPS-LEAD-22KM</t>
  </si>
  <si>
    <t>(iv)</t>
  </si>
  <si>
    <t>BOULDER-LEAD-36KM</t>
  </si>
  <si>
    <t>EARTH-LEAD-1KM</t>
  </si>
  <si>
    <t xml:space="preserve">GST18% </t>
  </si>
  <si>
    <t>L CESS 1%</t>
  </si>
</sst>
</file>

<file path=xl/styles.xml><?xml version="1.0" encoding="utf-8"?>
<styleSheet xmlns="http://schemas.openxmlformats.org/spreadsheetml/2006/main">
  <numFmts count="2">
    <numFmt numFmtId="164" formatCode="&quot;₹&quot;\ #,##0.00"/>
    <numFmt numFmtId="165" formatCode="0.000"/>
  </numFmts>
  <fonts count="27">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vertAlign val="superscript"/>
      <sz val="11"/>
      <name val="Century"/>
      <family val="1"/>
    </font>
    <font>
      <vertAlign val="superscript"/>
      <sz val="10"/>
      <name val="Century"/>
      <family val="1"/>
    </font>
    <font>
      <b/>
      <sz val="14"/>
      <color theme="1"/>
      <name val="Cambria"/>
      <family val="1"/>
      <scheme val="major"/>
    </font>
    <font>
      <sz val="11"/>
      <color theme="1"/>
      <name val="Century"/>
      <family val="1"/>
    </font>
    <font>
      <b/>
      <sz val="14"/>
      <color theme="1"/>
      <name val="Century"/>
      <family val="1"/>
    </font>
    <font>
      <b/>
      <sz val="12"/>
      <color theme="1"/>
      <name val="Century"/>
      <family val="1"/>
    </font>
    <font>
      <sz val="12"/>
      <color theme="1"/>
      <name val="Century"/>
      <family val="1"/>
    </font>
    <font>
      <sz val="12"/>
      <name val="Century"/>
      <family val="1"/>
    </font>
    <font>
      <b/>
      <i/>
      <sz val="14"/>
      <color theme="1"/>
      <name val="Century"/>
      <family val="1"/>
    </font>
    <font>
      <sz val="11"/>
      <color theme="1"/>
      <name val="Calibri"/>
      <family val="2"/>
      <scheme val="minor"/>
    </font>
    <font>
      <b/>
      <sz val="10"/>
      <color theme="1"/>
      <name val="Century"/>
      <family val="1"/>
    </font>
    <font>
      <b/>
      <sz val="10"/>
      <color theme="1"/>
      <name val="Arial"/>
      <family val="2"/>
    </font>
    <font>
      <sz val="10"/>
      <color theme="1"/>
      <name val="Arial"/>
      <family val="2"/>
    </font>
    <font>
      <sz val="10"/>
      <color theme="1"/>
      <name val="Calibri"/>
      <family val="2"/>
      <scheme val="minor"/>
    </font>
    <font>
      <sz val="11"/>
      <color theme="1"/>
      <name val="Arial"/>
      <family val="2"/>
    </font>
    <font>
      <b/>
      <sz val="11"/>
      <color theme="1"/>
      <name val="Arial"/>
      <family val="2"/>
    </font>
    <font>
      <b/>
      <sz val="10"/>
      <color theme="1"/>
      <name val="Calibri"/>
      <family val="2"/>
      <scheme val="minor"/>
    </font>
    <font>
      <sz val="10"/>
      <color indexed="8"/>
      <name val="Calibri"/>
      <family val="2"/>
      <scheme val="minor"/>
    </font>
    <font>
      <sz val="10"/>
      <name val="Arial"/>
      <family val="2"/>
    </font>
    <font>
      <sz val="8"/>
      <color theme="1"/>
      <name val="Arial"/>
      <family val="2"/>
    </font>
    <font>
      <sz val="8"/>
      <color theme="1"/>
      <name val="Century"/>
      <family val="1"/>
    </font>
    <font>
      <b/>
      <sz val="8"/>
      <color theme="1"/>
      <name val="Century"/>
      <family val="1"/>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3" fillId="0" borderId="0"/>
  </cellStyleXfs>
  <cellXfs count="101">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0" fillId="0" borderId="2" xfId="0" applyNumberFormat="1" applyBorder="1" applyAlignment="1">
      <alignment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wrapText="1"/>
    </xf>
    <xf numFmtId="0" fontId="3" fillId="0" borderId="1" xfId="0" applyFont="1" applyBorder="1" applyAlignment="1">
      <alignment horizontal="right" wrapText="1"/>
    </xf>
    <xf numFmtId="0" fontId="9" fillId="0" borderId="1" xfId="0" applyFont="1" applyBorder="1" applyAlignment="1">
      <alignment horizontal="center" vertical="center" wrapText="1"/>
    </xf>
    <xf numFmtId="0" fontId="10" fillId="0" borderId="6" xfId="0" applyFont="1" applyBorder="1" applyAlignment="1">
      <alignment horizontal="justify" vertical="top" wrapText="1"/>
    </xf>
    <xf numFmtId="2" fontId="3" fillId="0" borderId="1" xfId="0" applyNumberFormat="1" applyFont="1" applyBorder="1" applyAlignment="1">
      <alignment horizontal="center" vertical="center"/>
    </xf>
    <xf numFmtId="2" fontId="7" fillId="0" borderId="1" xfId="0" applyNumberFormat="1" applyFont="1" applyBorder="1" applyAlignment="1">
      <alignment horizontal="center" wrapText="1"/>
    </xf>
    <xf numFmtId="0" fontId="10" fillId="0" borderId="6" xfId="0" applyFont="1" applyBorder="1" applyAlignment="1">
      <alignment horizontal="left" vertical="top" wrapText="1"/>
    </xf>
    <xf numFmtId="0" fontId="0" fillId="0" borderId="0" xfId="0" applyAlignment="1">
      <alignment horizontal="center"/>
    </xf>
    <xf numFmtId="0" fontId="11" fillId="0" borderId="0" xfId="0" applyFont="1" applyAlignment="1">
      <alignment horizontal="left" wrapText="1"/>
    </xf>
    <xf numFmtId="0" fontId="7" fillId="0" borderId="6" xfId="0" applyFont="1" applyBorder="1" applyAlignment="1">
      <alignment horizontal="left" vertical="top" wrapText="1"/>
    </xf>
    <xf numFmtId="0" fontId="10" fillId="0" borderId="6" xfId="0" applyFont="1" applyBorder="1" applyAlignment="1">
      <alignment horizontal="justify" wrapText="1"/>
    </xf>
    <xf numFmtId="0" fontId="9" fillId="0" borderId="6" xfId="0" applyFont="1" applyBorder="1" applyAlignment="1">
      <alignment horizontal="justify" vertical="center" wrapText="1"/>
    </xf>
    <xf numFmtId="0" fontId="12" fillId="0" borderId="6" xfId="0" applyFont="1" applyBorder="1" applyAlignment="1">
      <alignment horizontal="justify" vertical="center" wrapText="1"/>
    </xf>
    <xf numFmtId="2" fontId="7" fillId="0" borderId="1" xfId="0" applyNumberFormat="1" applyFont="1" applyBorder="1" applyAlignment="1">
      <alignment horizontal="center" vertical="center"/>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1" xfId="0" applyFont="1" applyBorder="1" applyAlignment="1">
      <alignment horizontal="center" vertical="center" wrapText="1"/>
    </xf>
    <xf numFmtId="0" fontId="7" fillId="0" borderId="6" xfId="0" applyFont="1" applyBorder="1" applyAlignment="1">
      <alignment wrapText="1"/>
    </xf>
    <xf numFmtId="2" fontId="7" fillId="0" borderId="1" xfId="0" applyNumberFormat="1" applyFont="1" applyBorder="1" applyAlignment="1">
      <alignment horizontal="right" vertical="center"/>
    </xf>
    <xf numFmtId="2" fontId="9" fillId="0" borderId="1" xfId="0" applyNumberFormat="1" applyFont="1" applyBorder="1" applyAlignment="1">
      <alignment horizontal="center" vertical="center"/>
    </xf>
    <xf numFmtId="0" fontId="1" fillId="0" borderId="0" xfId="0" applyFont="1"/>
    <xf numFmtId="0" fontId="7" fillId="0" borderId="1" xfId="0" applyFont="1" applyBorder="1" applyAlignment="1">
      <alignment horizontal="left" wrapText="1"/>
    </xf>
    <xf numFmtId="0" fontId="13" fillId="0" borderId="0" xfId="0" applyFont="1"/>
    <xf numFmtId="0" fontId="15" fillId="0" borderId="1" xfId="1" applyFont="1" applyBorder="1" applyAlignment="1">
      <alignment horizontal="center" vertical="center" wrapText="1"/>
    </xf>
    <xf numFmtId="0" fontId="16" fillId="0" borderId="1" xfId="1" applyFont="1" applyBorder="1" applyAlignment="1">
      <alignment horizontal="justify" vertical="top" wrapText="1"/>
    </xf>
    <xf numFmtId="2" fontId="15" fillId="0" borderId="1" xfId="1" applyNumberFormat="1" applyFont="1" applyBorder="1" applyAlignment="1">
      <alignment horizontal="center" vertical="center" wrapText="1"/>
    </xf>
    <xf numFmtId="2" fontId="16" fillId="0" borderId="1" xfId="1" applyNumberFormat="1" applyFont="1" applyBorder="1" applyAlignment="1">
      <alignment horizontal="center" vertical="center"/>
    </xf>
    <xf numFmtId="2" fontId="15" fillId="0" borderId="1" xfId="1" applyNumberFormat="1" applyFont="1" applyBorder="1" applyAlignment="1">
      <alignment horizontal="center" vertical="center"/>
    </xf>
    <xf numFmtId="164" fontId="15" fillId="0" borderId="1" xfId="1" applyNumberFormat="1" applyFont="1" applyBorder="1" applyAlignment="1">
      <alignment horizontal="center" vertical="center"/>
    </xf>
    <xf numFmtId="0" fontId="17" fillId="0" borderId="0" xfId="0" applyFont="1"/>
    <xf numFmtId="0" fontId="16" fillId="0" borderId="1" xfId="0" applyFont="1" applyBorder="1" applyAlignment="1">
      <alignment horizontal="left" vertical="top" wrapText="1"/>
    </xf>
    <xf numFmtId="2" fontId="13" fillId="0" borderId="1" xfId="0" applyNumberFormat="1" applyFont="1" applyBorder="1" applyAlignment="1">
      <alignment horizontal="center" vertical="center"/>
    </xf>
    <xf numFmtId="2" fontId="18" fillId="0" borderId="1" xfId="1" applyNumberFormat="1" applyFont="1" applyBorder="1" applyAlignment="1">
      <alignment horizontal="center" vertical="center"/>
    </xf>
    <xf numFmtId="164" fontId="19" fillId="0" borderId="1" xfId="1" applyNumberFormat="1" applyFont="1" applyBorder="1" applyAlignment="1">
      <alignment horizontal="center" vertical="center"/>
    </xf>
    <xf numFmtId="0" fontId="20" fillId="0" borderId="1" xfId="0" applyFont="1" applyBorder="1" applyAlignment="1">
      <alignment horizontal="center" vertical="center" wrapText="1"/>
    </xf>
    <xf numFmtId="0" fontId="17" fillId="0" borderId="1" xfId="0" applyFont="1" applyBorder="1" applyAlignment="1">
      <alignment horizontal="justify" vertical="top" wrapText="1"/>
    </xf>
    <xf numFmtId="2" fontId="17" fillId="0" borderId="1" xfId="0" applyNumberFormat="1" applyFont="1" applyBorder="1" applyAlignment="1">
      <alignment horizontal="center" vertical="center"/>
    </xf>
    <xf numFmtId="0" fontId="21" fillId="2" borderId="1" xfId="0" applyFont="1" applyFill="1" applyBorder="1" applyAlignment="1">
      <alignment horizontal="justify" vertical="top" wrapText="1"/>
    </xf>
    <xf numFmtId="0" fontId="22" fillId="0" borderId="1" xfId="1" applyFont="1" applyBorder="1" applyAlignment="1" applyProtection="1">
      <alignment horizontal="center" vertical="center"/>
      <protection locked="0"/>
    </xf>
    <xf numFmtId="0" fontId="22" fillId="0" borderId="1" xfId="1" applyFont="1" applyBorder="1" applyAlignment="1" applyProtection="1">
      <alignment horizontal="justify" vertical="top"/>
      <protection locked="0"/>
    </xf>
    <xf numFmtId="165" fontId="17" fillId="0" borderId="1" xfId="0" applyNumberFormat="1" applyFont="1" applyBorder="1" applyAlignment="1">
      <alignment horizontal="center" vertical="center"/>
    </xf>
    <xf numFmtId="2"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2" fontId="20" fillId="0" borderId="1" xfId="0" applyNumberFormat="1" applyFont="1" applyBorder="1" applyAlignment="1">
      <alignment horizontal="center" vertical="center" wrapText="1"/>
    </xf>
    <xf numFmtId="0" fontId="20" fillId="0" borderId="1" xfId="0" applyFont="1" applyBorder="1" applyAlignment="1">
      <alignment horizontal="center" vertical="top"/>
    </xf>
    <xf numFmtId="0" fontId="17" fillId="0" borderId="1" xfId="0" applyFont="1" applyBorder="1" applyAlignment="1">
      <alignment horizontal="justify" vertical="top"/>
    </xf>
    <xf numFmtId="0" fontId="23" fillId="0" borderId="1" xfId="1" applyFont="1" applyBorder="1" applyAlignment="1">
      <alignment horizontal="left" vertical="top"/>
    </xf>
    <xf numFmtId="2" fontId="17" fillId="0" borderId="1" xfId="0" applyNumberFormat="1" applyFont="1" applyBorder="1" applyAlignment="1">
      <alignment horizontal="justify" vertical="top"/>
    </xf>
    <xf numFmtId="0" fontId="20" fillId="0" borderId="1" xfId="0" applyFont="1" applyBorder="1" applyAlignment="1">
      <alignment horizontal="center"/>
    </xf>
    <xf numFmtId="0" fontId="20" fillId="0" borderId="1" xfId="0" applyFont="1" applyBorder="1" applyAlignment="1">
      <alignment horizontal="left" vertical="center" wrapText="1"/>
    </xf>
    <xf numFmtId="0" fontId="17" fillId="0" borderId="0" xfId="0" applyFont="1" applyAlignment="1">
      <alignment horizontal="center" vertical="center"/>
    </xf>
    <xf numFmtId="0" fontId="17" fillId="0" borderId="1" xfId="0" applyFont="1" applyBorder="1" applyAlignment="1">
      <alignment horizontal="center" vertical="center"/>
    </xf>
    <xf numFmtId="2" fontId="20" fillId="0" borderId="1" xfId="0" applyNumberFormat="1" applyFont="1" applyBorder="1" applyAlignment="1">
      <alignment horizontal="center" vertical="center"/>
    </xf>
    <xf numFmtId="0" fontId="20" fillId="0" borderId="1" xfId="0" applyFont="1" applyBorder="1"/>
    <xf numFmtId="0" fontId="20" fillId="0" borderId="1" xfId="0" applyFont="1" applyBorder="1" applyAlignment="1">
      <alignment vertical="top"/>
    </xf>
    <xf numFmtId="164" fontId="20" fillId="0" borderId="1" xfId="0" applyNumberFormat="1" applyFont="1" applyBorder="1" applyAlignment="1">
      <alignment horizontal="center" vertical="center"/>
    </xf>
    <xf numFmtId="2" fontId="13" fillId="0" borderId="0" xfId="0" applyNumberFormat="1" applyFont="1"/>
    <xf numFmtId="2" fontId="0" fillId="0" borderId="0" xfId="0" applyNumberForma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2" fontId="3" fillId="0" borderId="7" xfId="0" applyNumberFormat="1" applyFont="1" applyBorder="1" applyAlignment="1">
      <alignment horizontal="center" vertical="center"/>
    </xf>
    <xf numFmtId="2" fontId="3" fillId="0" borderId="2"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1" xfId="0" applyNumberFormat="1"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6" fillId="0" borderId="1"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4" fillId="0" borderId="7" xfId="0" applyNumberFormat="1" applyFont="1" applyBorder="1" applyAlignment="1">
      <alignment horizontal="center" vertical="center" wrapText="1"/>
    </xf>
    <xf numFmtId="0" fontId="14" fillId="0" borderId="2"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24" fillId="0" borderId="1" xfId="0" applyFont="1" applyBorder="1" applyAlignment="1">
      <alignment horizontal="center" wrapText="1"/>
    </xf>
    <xf numFmtId="0" fontId="25" fillId="0" borderId="1" xfId="0" applyFont="1" applyBorder="1" applyAlignment="1">
      <alignment horizontal="center" vertical="center" wrapText="1"/>
    </xf>
    <xf numFmtId="0" fontId="25" fillId="0" borderId="1" xfId="0" applyFont="1" applyBorder="1" applyAlignment="1">
      <alignment horizontal="center" vertical="top" wrapText="1"/>
    </xf>
    <xf numFmtId="0" fontId="24" fillId="0" borderId="1" xfId="0" applyFont="1" applyBorder="1" applyAlignment="1">
      <alignment horizontal="center" vertical="center" wrapText="1"/>
    </xf>
    <xf numFmtId="0" fontId="26" fillId="0" borderId="1" xfId="0" applyFont="1"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STIMATE%202022%20NEW%20-2023%20ward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ESTIMATE%202022%20NEW%20-%20war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ard-32-NIT-2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Bhathi gali SSSIR"/>
      <sheetName val="Bhathi gali mat"/>
      <sheetName val="MLA"/>
      <sheetName val="MLA MAT"/>
      <sheetName val="REV"/>
      <sheetName val="REV MAT"/>
      <sheetName val="SUMIT"/>
      <sheetName val="SUMIT MAT"/>
      <sheetName val="ward3"/>
      <sheetName val="SUMIT Caterer BOQ"/>
      <sheetName val="MLA BOQ"/>
      <sheetName val="Pradeep"/>
      <sheetName val="Pradeep1"/>
      <sheetName val="Pradeep2"/>
      <sheetName val="Pradeep3"/>
      <sheetName val="BABU DA"/>
      <sheetName val="BABU DA MAT"/>
      <sheetName val="PUCHKA RAMAN"/>
      <sheetName val="PUMAT"/>
      <sheetName val="MUKESH MUNDA"/>
      <sheetName val="MUKESH MAT"/>
      <sheetName val="SHIVNATH"/>
      <sheetName val="SHIVNATH MAT"/>
      <sheetName val="BALESHWAR"/>
      <sheetName val="BALESHWAR MAT"/>
      <sheetName val="MAHABIR"/>
      <sheetName val="MAHABIR MAT"/>
      <sheetName val="PANDEY BIKASH"/>
      <sheetName val="PAN MAT"/>
      <sheetName val="raman"/>
      <sheetName val="Raman transfermar Boq"/>
      <sheetName val="raman mat"/>
      <sheetName val="WAXPOL BOQ"/>
      <sheetName val="KHIJURTOLA VILL BOQ"/>
      <sheetName val="TAPU BOQ"/>
      <sheetName val="VILL KHIJURTOLA BOQ"/>
      <sheetName val="Kishunpu Paver BOQ"/>
      <sheetName val="MUKESH MUNDA BOQ"/>
      <sheetName val="PANDEY VIKASH BOQ"/>
      <sheetName val="SHIV NATH BOQ"/>
      <sheetName val="BABU DA BOQ"/>
      <sheetName val="CHIROUNDI AKHRA BOQ"/>
      <sheetName val="ABSTRACT1"/>
      <sheetName val="PAVER BARGAIN"/>
      <sheetName val="PAVER MAT1"/>
      <sheetName val="PAVER BARGAIN (2)"/>
      <sheetName val="PAVER MAT1 (2)"/>
      <sheetName val="Chiroundi Sagun"/>
      <sheetName val="Chiroundi Mat"/>
      <sheetName val="VVPS "/>
      <sheetName val="VVPS MAT"/>
      <sheetName val="Drain VVPS"/>
      <sheetName val="dRAIN MAT VVP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row r="7">
          <cell r="G7">
            <v>32.514868309260827</v>
          </cell>
        </row>
        <row r="11">
          <cell r="G11">
            <v>3.0444633248371562</v>
          </cell>
        </row>
        <row r="15">
          <cell r="G15">
            <v>4.9929198527329364</v>
          </cell>
        </row>
        <row r="20">
          <cell r="G20">
            <v>15.222316624185781</v>
          </cell>
        </row>
        <row r="24">
          <cell r="G24">
            <v>6.0889266496743124</v>
          </cell>
        </row>
        <row r="27">
          <cell r="G27">
            <v>0.67725000000000002</v>
          </cell>
        </row>
        <row r="29">
          <cell r="G29">
            <v>1.0346875</v>
          </cell>
        </row>
        <row r="35">
          <cell r="G35">
            <v>119.88847583643123</v>
          </cell>
        </row>
        <row r="37">
          <cell r="G37">
            <v>9.1638346077598403</v>
          </cell>
        </row>
        <row r="38">
          <cell r="G38">
            <v>3.0444633248371562</v>
          </cell>
        </row>
        <row r="40">
          <cell r="G40">
            <v>4.9929198527329364</v>
          </cell>
        </row>
        <row r="41">
          <cell r="G41">
            <v>32.514868309260827</v>
          </cell>
        </row>
      </sheetData>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CC ROAD"/>
      <sheetName val="PCC Material"/>
      <sheetName val="RCC DRAIN"/>
      <sheetName val="Drain Material"/>
      <sheetName val="comp"/>
      <sheetName val="comp mat"/>
      <sheetName val="Abstract"/>
      <sheetName val="Dy. Mayor"/>
      <sheetName val="Dy. Mat"/>
      <sheetName val="File"/>
      <sheetName val="w2 MUMTAZ"/>
      <sheetName val="mat2"/>
      <sheetName val="W2 JOGO"/>
      <sheetName val="MAT JOGO"/>
      <sheetName val="ADALHATU RD5"/>
      <sheetName val="RD5 MAT"/>
      <sheetName val="Big Drain"/>
      <sheetName val="big mat"/>
      <sheetName val="W5 DRAIN"/>
      <sheetName val="W5 MAT"/>
      <sheetName val="Drain5"/>
      <sheetName val="w5mat"/>
      <sheetName val="ward 5 final"/>
      <sheetName val="final mat"/>
      <sheetName val="Sheet1"/>
      <sheetName val="w9"/>
      <sheetName val="PCC Material (2)"/>
      <sheetName val="AKHRA SHED MANCH"/>
      <sheetName val="SHED MANCH MAT"/>
      <sheetName val="Sarna Colony"/>
      <sheetName val="sarna mat"/>
      <sheetName val="krishna nagar"/>
      <sheetName val="krishna mat"/>
      <sheetName val="PUCHKA"/>
      <sheetName val="PUCHKA MAT"/>
      <sheetName val="GANPATI"/>
      <sheetName val="GANPATI MAT"/>
      <sheetName val="DEVI MANDAP"/>
      <sheetName val="DEVI MAT"/>
      <sheetName val="SINDWAR"/>
      <sheetName val="SINDWAR MAT"/>
      <sheetName val="SIND KARAM"/>
      <sheetName val="KARAM MAT"/>
      <sheetName val="SEEMA"/>
      <sheetName val="SEEMA MAT"/>
      <sheetName val="NEW RAJDHANI"/>
      <sheetName val="NEW RAJ MAT"/>
      <sheetName val="JAYANT"/>
      <sheetName val="JAYANT BOQ"/>
      <sheetName val="JAYANT MAT"/>
      <sheetName val="TIMBER GALI"/>
      <sheetName val="TIMBER GALI BOQ"/>
      <sheetName val="TIMBER MAT"/>
      <sheetName val="RADHA MUNDA"/>
      <sheetName val="RADHA MAT"/>
      <sheetName val="JAY RAM"/>
      <sheetName val="JAY RAM MAT"/>
      <sheetName val="AK SINGH"/>
      <sheetName val="AK SINGH BOQ"/>
      <sheetName val="AK MAT"/>
      <sheetName val="BRAHMCHARI"/>
      <sheetName val="BRAHMCHARI MAT"/>
      <sheetName val="SARODAY NAGAR ROAD"/>
      <sheetName val="SARODAY MAT"/>
      <sheetName val="DAV"/>
      <sheetName val="DAV MAT"/>
      <sheetName val="SE SIR"/>
      <sheetName val="SE SIR MAT"/>
      <sheetName val="Adv Anil"/>
      <sheetName val="ado mat"/>
      <sheetName val="Anil Adv BOQ"/>
      <sheetName val="SARODAY BOQ"/>
      <sheetName val="TIKLI TOLA BOQ"/>
      <sheetName val="SANJAY"/>
      <sheetName val="SANJAY MAT"/>
      <sheetName val="Satyendra narayan"/>
      <sheetName val="Satyendra mat"/>
      <sheetName val="PAVER BARGAIN"/>
      <sheetName val="PAVER MAT1"/>
      <sheetName val="SARODAY NAGAR6"/>
      <sheetName val="SARODAY MAT6"/>
      <sheetName val="Sheet2"/>
      <sheetName val="bhatha garha"/>
      <sheetName val="bhatha mat"/>
      <sheetName val="Sanjiv Sir"/>
      <sheetName val="Sir Mat"/>
      <sheetName val="satya"/>
      <sheetName val="satya mat"/>
      <sheetName val="ABSTRACT1"/>
      <sheetName val="saroday nagar"/>
      <sheetName val="saroday 1mat"/>
      <sheetName val="vivek ccl"/>
      <sheetName val="ccl mat"/>
      <sheetName val="BOQ CCL"/>
      <sheetName val="Sheet3"/>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row r="11">
          <cell r="I11">
            <v>347.85</v>
          </cell>
        </row>
        <row r="38">
          <cell r="I38">
            <v>447.06</v>
          </cell>
        </row>
      </sheetData>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ow r="3">
          <cell r="G3">
            <v>2</v>
          </cell>
          <cell r="I3">
            <v>326.85000000000002</v>
          </cell>
        </row>
        <row r="7">
          <cell r="G7">
            <v>1.42</v>
          </cell>
          <cell r="I7">
            <v>955.89</v>
          </cell>
        </row>
        <row r="12">
          <cell r="G12">
            <v>44.6</v>
          </cell>
          <cell r="I12">
            <v>151.82</v>
          </cell>
        </row>
        <row r="16">
          <cell r="G16">
            <v>4.5999999999999996</v>
          </cell>
          <cell r="I16">
            <v>589.51</v>
          </cell>
        </row>
        <row r="20">
          <cell r="G20">
            <v>7.73</v>
          </cell>
          <cell r="I20">
            <v>1756.4</v>
          </cell>
        </row>
        <row r="25">
          <cell r="G25">
            <v>23.01</v>
          </cell>
          <cell r="I25">
            <v>6082.45</v>
          </cell>
        </row>
        <row r="29">
          <cell r="G29">
            <v>9.1999999999999993</v>
          </cell>
          <cell r="I29">
            <v>6308.87</v>
          </cell>
        </row>
        <row r="31">
          <cell r="I31">
            <v>83314.02</v>
          </cell>
        </row>
        <row r="32">
          <cell r="I32">
            <v>82096.539999999994</v>
          </cell>
        </row>
        <row r="38">
          <cell r="G38">
            <v>241.64</v>
          </cell>
          <cell r="I38">
            <v>194.5</v>
          </cell>
        </row>
        <row r="40">
          <cell r="G40">
            <v>13.850000000000001</v>
          </cell>
          <cell r="I40">
            <v>848.82</v>
          </cell>
        </row>
        <row r="41">
          <cell r="G41">
            <v>4.5999999999999996</v>
          </cell>
          <cell r="I41">
            <v>328.02</v>
          </cell>
        </row>
        <row r="42">
          <cell r="G42">
            <v>27.7</v>
          </cell>
          <cell r="I42">
            <v>447.06</v>
          </cell>
        </row>
        <row r="43">
          <cell r="G43">
            <v>7.73</v>
          </cell>
          <cell r="I43">
            <v>679.66</v>
          </cell>
        </row>
        <row r="44">
          <cell r="G44">
            <v>44.6</v>
          </cell>
          <cell r="I44">
            <v>117.54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24"/>
  <sheetViews>
    <sheetView workbookViewId="0">
      <selection sqref="A1:XFD1048576"/>
    </sheetView>
  </sheetViews>
  <sheetFormatPr defaultColWidth="9.140625" defaultRowHeight="15"/>
  <cols>
    <col min="1" max="1" width="8.85546875" style="9" customWidth="1"/>
    <col min="2" max="2" width="42.85546875" style="10" customWidth="1"/>
    <col min="3" max="4" width="13.7109375" style="1" hidden="1" customWidth="1"/>
    <col min="5" max="5" width="13.7109375" style="1" customWidth="1"/>
    <col min="6" max="6" width="9.140625" style="11"/>
    <col min="7" max="7" width="12.140625" style="1" customWidth="1"/>
    <col min="8" max="8" width="16.42578125" style="12" customWidth="1"/>
    <col min="9" max="9" width="22.140625" style="1" hidden="1" customWidth="1"/>
    <col min="10" max="16384" width="9.140625" style="1"/>
  </cols>
  <sheetData>
    <row r="1" spans="1:8" ht="18.75">
      <c r="A1" s="74" t="s">
        <v>0</v>
      </c>
      <c r="B1" s="74"/>
      <c r="C1" s="74"/>
      <c r="D1" s="74"/>
      <c r="E1" s="74"/>
      <c r="F1" s="74"/>
      <c r="G1" s="74"/>
      <c r="H1" s="74"/>
    </row>
    <row r="2" spans="1:8" ht="18.75">
      <c r="A2" s="74" t="s">
        <v>1</v>
      </c>
      <c r="B2" s="74"/>
      <c r="C2" s="74"/>
      <c r="D2" s="74"/>
      <c r="E2" s="74"/>
      <c r="F2" s="74"/>
      <c r="G2" s="74"/>
      <c r="H2" s="74"/>
    </row>
    <row r="3" spans="1:8" ht="59.25" customHeight="1">
      <c r="A3" s="75" t="s">
        <v>67</v>
      </c>
      <c r="B3" s="75"/>
      <c r="C3" s="75"/>
      <c r="D3" s="75"/>
      <c r="E3" s="75"/>
      <c r="F3" s="75"/>
      <c r="G3" s="75"/>
      <c r="H3" s="75"/>
    </row>
    <row r="4" spans="1:8">
      <c r="A4" s="2" t="s">
        <v>3</v>
      </c>
      <c r="B4" s="2" t="s">
        <v>4</v>
      </c>
      <c r="C4" s="2" t="s">
        <v>5</v>
      </c>
      <c r="D4" s="2" t="s">
        <v>5</v>
      </c>
      <c r="E4" s="2" t="s">
        <v>5</v>
      </c>
      <c r="F4" s="2" t="s">
        <v>6</v>
      </c>
      <c r="G4" s="2" t="s">
        <v>7</v>
      </c>
      <c r="H4" s="2" t="s">
        <v>8</v>
      </c>
    </row>
    <row r="5" spans="1:8" ht="165">
      <c r="A5" s="3" t="s">
        <v>68</v>
      </c>
      <c r="B5" s="3" t="s">
        <v>69</v>
      </c>
      <c r="C5" s="3">
        <v>43.54</v>
      </c>
      <c r="D5" s="3">
        <v>30.25</v>
      </c>
      <c r="E5" s="3">
        <f>C5+D5</f>
        <v>73.789999999999992</v>
      </c>
      <c r="F5" s="3" t="s">
        <v>19</v>
      </c>
      <c r="G5" s="3">
        <v>151.82</v>
      </c>
      <c r="H5" s="3">
        <f>E5*G5</f>
        <v>11202.797799999998</v>
      </c>
    </row>
    <row r="6" spans="1:8" ht="120">
      <c r="A6" s="3" t="s">
        <v>70</v>
      </c>
      <c r="B6" s="3" t="s">
        <v>45</v>
      </c>
      <c r="C6" s="3">
        <v>14.51</v>
      </c>
      <c r="D6" s="3">
        <v>2.83</v>
      </c>
      <c r="E6" s="3">
        <f t="shared" ref="E6:E19" si="0">C6+D6</f>
        <v>17.34</v>
      </c>
      <c r="F6" s="3" t="s">
        <v>19</v>
      </c>
      <c r="G6" s="3">
        <v>347.85</v>
      </c>
      <c r="H6" s="3">
        <f t="shared" ref="H6:H19" si="1">E6*G6</f>
        <v>6031.7190000000001</v>
      </c>
    </row>
    <row r="7" spans="1:8" ht="90">
      <c r="A7" s="3" t="s">
        <v>71</v>
      </c>
      <c r="B7" s="3" t="s">
        <v>72</v>
      </c>
      <c r="C7" s="3">
        <v>23.8</v>
      </c>
      <c r="D7" s="3">
        <v>4.6399999999999997</v>
      </c>
      <c r="E7" s="3">
        <f t="shared" si="0"/>
        <v>28.44</v>
      </c>
      <c r="F7" s="3" t="s">
        <v>19</v>
      </c>
      <c r="G7" s="3">
        <v>1756.4</v>
      </c>
      <c r="H7" s="3">
        <f t="shared" si="1"/>
        <v>49952.016000000003</v>
      </c>
    </row>
    <row r="8" spans="1:8" ht="90">
      <c r="A8" s="3" t="s">
        <v>17</v>
      </c>
      <c r="B8" s="3" t="s">
        <v>18</v>
      </c>
      <c r="C8" s="3">
        <v>29.03</v>
      </c>
      <c r="D8" s="3">
        <v>0</v>
      </c>
      <c r="E8" s="3">
        <f t="shared" si="0"/>
        <v>29.03</v>
      </c>
      <c r="F8" s="3" t="s">
        <v>19</v>
      </c>
      <c r="G8" s="3">
        <v>4961.7299999999996</v>
      </c>
      <c r="H8" s="3">
        <f t="shared" si="1"/>
        <v>144039.02189999999</v>
      </c>
    </row>
    <row r="9" spans="1:8" ht="135">
      <c r="A9" s="3" t="s">
        <v>73</v>
      </c>
      <c r="B9" s="3" t="s">
        <v>74</v>
      </c>
      <c r="C9" s="3">
        <v>0</v>
      </c>
      <c r="D9" s="3">
        <v>14.16</v>
      </c>
      <c r="E9" s="3">
        <f t="shared" si="0"/>
        <v>14.16</v>
      </c>
      <c r="F9" s="3" t="s">
        <v>19</v>
      </c>
      <c r="G9" s="3">
        <v>6082.45</v>
      </c>
      <c r="H9" s="3">
        <f t="shared" si="1"/>
        <v>86127.491999999998</v>
      </c>
    </row>
    <row r="10" spans="1:8" ht="105">
      <c r="A10" s="3" t="s">
        <v>75</v>
      </c>
      <c r="B10" s="3" t="s">
        <v>76</v>
      </c>
      <c r="C10" s="3">
        <v>0</v>
      </c>
      <c r="D10" s="3">
        <v>5.66</v>
      </c>
      <c r="E10" s="3">
        <f t="shared" si="0"/>
        <v>5.66</v>
      </c>
      <c r="F10" s="3" t="s">
        <v>19</v>
      </c>
      <c r="G10" s="3">
        <v>6308.87</v>
      </c>
      <c r="H10" s="3">
        <f t="shared" si="1"/>
        <v>35708.2042</v>
      </c>
    </row>
    <row r="11" spans="1:8" ht="135">
      <c r="A11" s="3" t="s">
        <v>77</v>
      </c>
      <c r="B11" s="3" t="s">
        <v>78</v>
      </c>
      <c r="C11" s="3">
        <v>0</v>
      </c>
      <c r="D11" s="3">
        <v>0.63</v>
      </c>
      <c r="E11" s="3">
        <f t="shared" si="0"/>
        <v>0.63</v>
      </c>
      <c r="F11" s="3" t="s">
        <v>79</v>
      </c>
      <c r="G11" s="3">
        <v>83314.02</v>
      </c>
      <c r="H11" s="3">
        <f t="shared" si="1"/>
        <v>52487.832600000002</v>
      </c>
    </row>
    <row r="12" spans="1:8" ht="45">
      <c r="A12" s="3" t="s">
        <v>80</v>
      </c>
      <c r="B12" s="3" t="s">
        <v>81</v>
      </c>
      <c r="C12" s="3">
        <v>0</v>
      </c>
      <c r="D12" s="3">
        <v>0.96299999999999997</v>
      </c>
      <c r="E12" s="3">
        <f t="shared" si="0"/>
        <v>0.96299999999999997</v>
      </c>
      <c r="F12" s="3" t="s">
        <v>79</v>
      </c>
      <c r="G12" s="3">
        <v>82096.539999999994</v>
      </c>
      <c r="H12" s="3">
        <f t="shared" si="1"/>
        <v>79058.968019999986</v>
      </c>
    </row>
    <row r="13" spans="1:8" ht="60">
      <c r="A13" s="3" t="s">
        <v>82</v>
      </c>
      <c r="B13" s="3" t="s">
        <v>83</v>
      </c>
      <c r="C13" s="3">
        <v>19.05</v>
      </c>
      <c r="D13" s="3">
        <v>111.52</v>
      </c>
      <c r="E13" s="3">
        <f t="shared" si="0"/>
        <v>130.57</v>
      </c>
      <c r="F13" s="3" t="s">
        <v>56</v>
      </c>
      <c r="G13" s="3">
        <v>194.5</v>
      </c>
      <c r="H13" s="3">
        <f t="shared" si="1"/>
        <v>25395.864999999998</v>
      </c>
    </row>
    <row r="14" spans="1:8">
      <c r="A14" s="8">
        <v>10</v>
      </c>
      <c r="B14" s="3" t="s">
        <v>57</v>
      </c>
      <c r="C14" s="3"/>
      <c r="D14" s="3"/>
      <c r="E14" s="3"/>
      <c r="F14" s="3"/>
      <c r="G14" s="3"/>
      <c r="H14" s="3"/>
    </row>
    <row r="15" spans="1:8" ht="18">
      <c r="A15" s="3" t="s">
        <v>24</v>
      </c>
      <c r="B15" s="3" t="s">
        <v>25</v>
      </c>
      <c r="C15" s="3">
        <v>12.48</v>
      </c>
      <c r="D15" s="3">
        <v>8.52</v>
      </c>
      <c r="E15" s="3">
        <f t="shared" si="0"/>
        <v>21</v>
      </c>
      <c r="F15" s="3" t="s">
        <v>26</v>
      </c>
      <c r="G15" s="3">
        <v>848.82</v>
      </c>
      <c r="H15" s="3">
        <f t="shared" si="1"/>
        <v>17825.22</v>
      </c>
    </row>
    <row r="16" spans="1:8" ht="18">
      <c r="A16" s="3" t="s">
        <v>27</v>
      </c>
      <c r="B16" s="3" t="s">
        <v>84</v>
      </c>
      <c r="C16" s="3">
        <v>14.51</v>
      </c>
      <c r="D16" s="3">
        <v>2.83</v>
      </c>
      <c r="E16" s="3">
        <f t="shared" si="0"/>
        <v>17.34</v>
      </c>
      <c r="F16" s="3" t="s">
        <v>26</v>
      </c>
      <c r="G16" s="3">
        <v>447.06</v>
      </c>
      <c r="H16" s="3">
        <f t="shared" si="1"/>
        <v>7752.0204000000003</v>
      </c>
    </row>
    <row r="17" spans="1:8" ht="18">
      <c r="A17" s="3" t="s">
        <v>29</v>
      </c>
      <c r="B17" s="3" t="s">
        <v>30</v>
      </c>
      <c r="C17" s="3">
        <v>23.8</v>
      </c>
      <c r="D17" s="3">
        <v>4.6399999999999997</v>
      </c>
      <c r="E17" s="3">
        <f t="shared" si="0"/>
        <v>28.44</v>
      </c>
      <c r="F17" s="3" t="s">
        <v>26</v>
      </c>
      <c r="G17" s="3">
        <v>679.66</v>
      </c>
      <c r="H17" s="3">
        <f t="shared" si="1"/>
        <v>19329.5304</v>
      </c>
    </row>
    <row r="18" spans="1:8" ht="18">
      <c r="A18" s="3" t="s">
        <v>31</v>
      </c>
      <c r="B18" s="3" t="s">
        <v>32</v>
      </c>
      <c r="C18" s="3">
        <v>24.96</v>
      </c>
      <c r="D18" s="3">
        <v>17.05</v>
      </c>
      <c r="E18" s="3">
        <f t="shared" si="0"/>
        <v>42.010000000000005</v>
      </c>
      <c r="F18" s="3" t="s">
        <v>26</v>
      </c>
      <c r="G18" s="3">
        <v>447.06</v>
      </c>
      <c r="H18" s="3">
        <f t="shared" si="1"/>
        <v>18780.990600000001</v>
      </c>
    </row>
    <row r="19" spans="1:8" ht="18">
      <c r="A19" s="3" t="s">
        <v>33</v>
      </c>
      <c r="B19" s="3" t="s">
        <v>34</v>
      </c>
      <c r="C19" s="3">
        <v>43.54</v>
      </c>
      <c r="D19" s="3">
        <v>30.25</v>
      </c>
      <c r="E19" s="3">
        <f t="shared" si="0"/>
        <v>73.789999999999992</v>
      </c>
      <c r="F19" s="3" t="s">
        <v>26</v>
      </c>
      <c r="G19" s="3">
        <v>117.54</v>
      </c>
      <c r="H19" s="3">
        <f t="shared" si="1"/>
        <v>8673.2765999999992</v>
      </c>
    </row>
    <row r="20" spans="1:8">
      <c r="A20" s="3"/>
      <c r="B20" s="3"/>
      <c r="C20" s="3"/>
      <c r="D20" s="3"/>
      <c r="E20" s="3"/>
      <c r="F20" s="3"/>
      <c r="G20" s="3" t="s">
        <v>35</v>
      </c>
      <c r="H20" s="3">
        <f>SUM(H5:H19)</f>
        <v>562364.95451999991</v>
      </c>
    </row>
    <row r="21" spans="1:8">
      <c r="A21" s="5"/>
      <c r="B21" s="6"/>
      <c r="C21" s="7"/>
      <c r="D21" s="7"/>
      <c r="E21" s="7"/>
      <c r="F21" s="8"/>
      <c r="G21" s="3" t="s">
        <v>36</v>
      </c>
      <c r="H21" s="3">
        <f>H20*18/100</f>
        <v>101225.69181359999</v>
      </c>
    </row>
    <row r="22" spans="1:8">
      <c r="A22" s="5"/>
      <c r="B22" s="6"/>
      <c r="C22" s="7"/>
      <c r="D22" s="7"/>
      <c r="E22" s="7"/>
      <c r="F22" s="8"/>
      <c r="G22" s="3"/>
      <c r="H22" s="3">
        <f>H21+H20</f>
        <v>663590.64633359993</v>
      </c>
    </row>
    <row r="23" spans="1:8">
      <c r="A23" s="5"/>
      <c r="B23" s="6"/>
      <c r="C23" s="7"/>
      <c r="D23" s="7"/>
      <c r="E23" s="7"/>
      <c r="F23" s="8"/>
      <c r="G23" s="3" t="s">
        <v>37</v>
      </c>
      <c r="H23" s="3">
        <f>H22*1/100</f>
        <v>6635.9064633359994</v>
      </c>
    </row>
    <row r="24" spans="1:8">
      <c r="A24" s="5"/>
      <c r="B24" s="6"/>
      <c r="C24" s="7"/>
      <c r="D24" s="7"/>
      <c r="E24" s="7"/>
      <c r="F24" s="8"/>
      <c r="G24" s="3" t="s">
        <v>35</v>
      </c>
      <c r="H24" s="3">
        <f>H23+H22</f>
        <v>670226.5527969359</v>
      </c>
    </row>
  </sheetData>
  <mergeCells count="3">
    <mergeCell ref="A1:H1"/>
    <mergeCell ref="A2:H2"/>
    <mergeCell ref="A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24"/>
  <sheetViews>
    <sheetView workbookViewId="0">
      <selection sqref="A1:XFD1048576"/>
    </sheetView>
  </sheetViews>
  <sheetFormatPr defaultColWidth="9.140625" defaultRowHeight="15"/>
  <cols>
    <col min="1" max="1" width="8.85546875" style="9" customWidth="1"/>
    <col min="2" max="2" width="42.85546875" style="10" customWidth="1"/>
    <col min="3" max="3" width="13.7109375" style="1" bestFit="1" customWidth="1"/>
    <col min="4" max="4" width="9.140625" style="11"/>
    <col min="5" max="5" width="12.140625" style="1" customWidth="1"/>
    <col min="6" max="6" width="16.42578125" style="12" customWidth="1"/>
    <col min="7" max="7" width="22.140625" style="1" hidden="1" customWidth="1"/>
    <col min="8" max="16384" width="9.140625" style="1"/>
  </cols>
  <sheetData>
    <row r="1" spans="1:10" ht="18.75">
      <c r="A1" s="74" t="s">
        <v>0</v>
      </c>
      <c r="B1" s="74"/>
      <c r="C1" s="74"/>
      <c r="D1" s="74"/>
      <c r="E1" s="74"/>
      <c r="F1" s="74"/>
    </row>
    <row r="2" spans="1:10" ht="18.75">
      <c r="A2" s="74" t="s">
        <v>1</v>
      </c>
      <c r="B2" s="74"/>
      <c r="C2" s="74"/>
      <c r="D2" s="74"/>
      <c r="E2" s="74"/>
      <c r="F2" s="74"/>
    </row>
    <row r="3" spans="1:10" ht="37.5" customHeight="1">
      <c r="A3" s="75" t="s">
        <v>38</v>
      </c>
      <c r="B3" s="75"/>
      <c r="C3" s="75"/>
      <c r="D3" s="75"/>
      <c r="E3" s="75"/>
      <c r="F3" s="75"/>
      <c r="I3" s="1" t="s">
        <v>39</v>
      </c>
    </row>
    <row r="4" spans="1:10">
      <c r="A4" s="2" t="s">
        <v>3</v>
      </c>
      <c r="B4" s="2" t="s">
        <v>4</v>
      </c>
      <c r="C4" s="2" t="s">
        <v>5</v>
      </c>
      <c r="D4" s="2" t="s">
        <v>6</v>
      </c>
      <c r="E4" s="2" t="s">
        <v>7</v>
      </c>
      <c r="F4" s="2" t="s">
        <v>8</v>
      </c>
    </row>
    <row r="5" spans="1:10" ht="120">
      <c r="A5" s="3" t="s">
        <v>40</v>
      </c>
      <c r="B5" s="3" t="s">
        <v>41</v>
      </c>
      <c r="C5" s="3">
        <v>74.34</v>
      </c>
      <c r="D5" s="3" t="s">
        <v>19</v>
      </c>
      <c r="E5" s="3">
        <v>151.82</v>
      </c>
      <c r="F5" s="3">
        <f>C5*E5</f>
        <v>11286.2988</v>
      </c>
      <c r="J5" s="1" t="s">
        <v>39</v>
      </c>
    </row>
    <row r="6" spans="1:10" ht="120">
      <c r="A6" s="3" t="s">
        <v>42</v>
      </c>
      <c r="B6" s="3" t="s">
        <v>43</v>
      </c>
      <c r="C6" s="3">
        <v>213.75</v>
      </c>
      <c r="D6" s="3" t="s">
        <v>19</v>
      </c>
      <c r="E6" s="3">
        <v>94.3</v>
      </c>
      <c r="F6" s="3">
        <f t="shared" ref="F6:F18" si="0">C6*E6</f>
        <v>20156.625</v>
      </c>
    </row>
    <row r="7" spans="1:10" ht="120">
      <c r="A7" s="3" t="s">
        <v>44</v>
      </c>
      <c r="B7" s="3" t="s">
        <v>45</v>
      </c>
      <c r="C7" s="3">
        <v>192.27</v>
      </c>
      <c r="D7" s="3" t="s">
        <v>19</v>
      </c>
      <c r="E7" s="3">
        <v>347.85</v>
      </c>
      <c r="F7" s="3">
        <f t="shared" si="0"/>
        <v>66881.119500000001</v>
      </c>
    </row>
    <row r="8" spans="1:10" ht="180">
      <c r="A8" s="3" t="s">
        <v>46</v>
      </c>
      <c r="B8" s="3" t="s">
        <v>47</v>
      </c>
      <c r="C8" s="3">
        <v>67</v>
      </c>
      <c r="D8" s="3" t="s">
        <v>48</v>
      </c>
      <c r="E8" s="3">
        <v>342.43</v>
      </c>
      <c r="F8" s="3">
        <f t="shared" si="0"/>
        <v>22942.81</v>
      </c>
    </row>
    <row r="9" spans="1:10">
      <c r="A9" s="3" t="s">
        <v>24</v>
      </c>
      <c r="B9" s="3" t="s">
        <v>49</v>
      </c>
      <c r="C9" s="3">
        <v>67</v>
      </c>
      <c r="D9" s="3" t="s">
        <v>48</v>
      </c>
      <c r="E9" s="3">
        <v>451.39</v>
      </c>
      <c r="F9" s="3">
        <f t="shared" si="0"/>
        <v>30243.129999999997</v>
      </c>
    </row>
    <row r="10" spans="1:10">
      <c r="A10" s="3" t="s">
        <v>27</v>
      </c>
      <c r="B10" s="3" t="s">
        <v>50</v>
      </c>
      <c r="C10" s="3">
        <v>201</v>
      </c>
      <c r="D10" s="3" t="s">
        <v>48</v>
      </c>
      <c r="E10" s="3">
        <v>326.85000000000002</v>
      </c>
      <c r="F10" s="3">
        <f t="shared" si="0"/>
        <v>65696.850000000006</v>
      </c>
    </row>
    <row r="11" spans="1:10">
      <c r="A11" s="3" t="s">
        <v>29</v>
      </c>
      <c r="B11" s="3" t="s">
        <v>51</v>
      </c>
      <c r="C11" s="3">
        <v>20.02</v>
      </c>
      <c r="D11" s="3" t="s">
        <v>48</v>
      </c>
      <c r="E11" s="3">
        <v>393</v>
      </c>
      <c r="F11" s="3">
        <f t="shared" si="0"/>
        <v>7867.86</v>
      </c>
    </row>
    <row r="12" spans="1:10" ht="90">
      <c r="A12" s="3" t="s">
        <v>52</v>
      </c>
      <c r="B12" s="3" t="s">
        <v>53</v>
      </c>
      <c r="C12" s="3">
        <v>1.82</v>
      </c>
      <c r="D12" s="3" t="s">
        <v>19</v>
      </c>
      <c r="E12" s="3">
        <v>4598.2299999999996</v>
      </c>
      <c r="F12" s="3">
        <f t="shared" si="0"/>
        <v>8368.7785999999996</v>
      </c>
    </row>
    <row r="13" spans="1:10" ht="135">
      <c r="A13" s="3" t="s">
        <v>54</v>
      </c>
      <c r="B13" s="3" t="s">
        <v>55</v>
      </c>
      <c r="C13" s="3">
        <v>7.4</v>
      </c>
      <c r="D13" s="3" t="s">
        <v>56</v>
      </c>
      <c r="E13" s="3">
        <v>7057.4</v>
      </c>
      <c r="F13" s="3">
        <f t="shared" si="0"/>
        <v>52224.76</v>
      </c>
    </row>
    <row r="14" spans="1:10">
      <c r="A14" s="3">
        <v>7</v>
      </c>
      <c r="B14" s="3" t="s">
        <v>57</v>
      </c>
      <c r="C14" s="3"/>
      <c r="D14" s="3"/>
      <c r="E14" s="3"/>
      <c r="F14" s="3"/>
    </row>
    <row r="15" spans="1:10" ht="16.5">
      <c r="A15" s="3" t="s">
        <v>58</v>
      </c>
      <c r="B15" s="3" t="s">
        <v>25</v>
      </c>
      <c r="C15" s="3">
        <v>24.02</v>
      </c>
      <c r="D15" s="3" t="s">
        <v>59</v>
      </c>
      <c r="E15" s="3">
        <v>848.82</v>
      </c>
      <c r="F15" s="3">
        <f t="shared" si="0"/>
        <v>20388.6564</v>
      </c>
    </row>
    <row r="16" spans="1:10" ht="16.5">
      <c r="A16" s="3" t="s">
        <v>60</v>
      </c>
      <c r="B16" s="3" t="s">
        <v>61</v>
      </c>
      <c r="C16" s="3">
        <v>192.27</v>
      </c>
      <c r="D16" s="3" t="s">
        <v>59</v>
      </c>
      <c r="E16" s="3">
        <v>447.06</v>
      </c>
      <c r="F16" s="3">
        <f t="shared" si="0"/>
        <v>85956.226200000005</v>
      </c>
    </row>
    <row r="17" spans="1:6" ht="16.5">
      <c r="A17" s="3" t="s">
        <v>62</v>
      </c>
      <c r="B17" s="3" t="s">
        <v>32</v>
      </c>
      <c r="C17" s="3">
        <v>8</v>
      </c>
      <c r="D17" s="3" t="s">
        <v>59</v>
      </c>
      <c r="E17" s="3">
        <v>447.06</v>
      </c>
      <c r="F17" s="3">
        <f t="shared" si="0"/>
        <v>3576.48</v>
      </c>
    </row>
    <row r="18" spans="1:6" ht="16.5">
      <c r="A18" s="3" t="s">
        <v>63</v>
      </c>
      <c r="B18" s="3" t="s">
        <v>34</v>
      </c>
      <c r="C18" s="3">
        <v>74.34</v>
      </c>
      <c r="D18" s="3" t="s">
        <v>59</v>
      </c>
      <c r="E18" s="3">
        <v>117.54</v>
      </c>
      <c r="F18" s="3">
        <f t="shared" si="0"/>
        <v>8737.9236000000001</v>
      </c>
    </row>
    <row r="19" spans="1:6">
      <c r="A19" s="3" t="s">
        <v>64</v>
      </c>
      <c r="B19" s="3" t="s">
        <v>65</v>
      </c>
      <c r="C19" s="3">
        <v>36427</v>
      </c>
      <c r="D19" s="3" t="s">
        <v>66</v>
      </c>
      <c r="E19" s="3">
        <v>755.2</v>
      </c>
      <c r="F19" s="3">
        <v>27509.67</v>
      </c>
    </row>
    <row r="20" spans="1:6">
      <c r="A20" s="3"/>
      <c r="B20" s="3"/>
      <c r="C20" s="3"/>
      <c r="D20" s="3"/>
      <c r="E20" s="3" t="s">
        <v>35</v>
      </c>
      <c r="F20" s="3">
        <f>SUM(F5:F19)</f>
        <v>431837.18809999985</v>
      </c>
    </row>
    <row r="21" spans="1:6">
      <c r="A21" s="5"/>
      <c r="B21" s="6"/>
      <c r="C21" s="7"/>
      <c r="D21" s="8"/>
      <c r="E21" s="3" t="s">
        <v>36</v>
      </c>
      <c r="F21" s="3">
        <f>F20*18/100</f>
        <v>77730.69385799997</v>
      </c>
    </row>
    <row r="22" spans="1:6">
      <c r="A22" s="5"/>
      <c r="B22" s="6"/>
      <c r="C22" s="7"/>
      <c r="D22" s="8"/>
      <c r="E22" s="3"/>
      <c r="F22" s="3">
        <f>F21+F20</f>
        <v>509567.88195799984</v>
      </c>
    </row>
    <row r="23" spans="1:6">
      <c r="A23" s="5"/>
      <c r="B23" s="6"/>
      <c r="C23" s="7"/>
      <c r="D23" s="8"/>
      <c r="E23" s="3" t="s">
        <v>37</v>
      </c>
      <c r="F23" s="3">
        <f>F22*1/100</f>
        <v>5095.6788195799982</v>
      </c>
    </row>
    <row r="24" spans="1:6">
      <c r="A24" s="5"/>
      <c r="B24" s="6"/>
      <c r="C24" s="7"/>
      <c r="D24" s="8"/>
      <c r="E24" s="3" t="s">
        <v>35</v>
      </c>
      <c r="F24" s="3">
        <f>F23+F22</f>
        <v>514663.56077757984</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0"/>
  </sheetPr>
  <dimension ref="A1:J50"/>
  <sheetViews>
    <sheetView workbookViewId="0">
      <selection activeCell="D4" sqref="D4"/>
    </sheetView>
  </sheetViews>
  <sheetFormatPr defaultColWidth="12.5703125" defaultRowHeight="15"/>
  <cols>
    <col min="1" max="1" width="7.7109375" customWidth="1"/>
    <col min="2" max="2" width="50.42578125" customWidth="1"/>
    <col min="3" max="3" width="8.5703125" customWidth="1"/>
    <col min="4" max="4" width="5.140625" bestFit="1" customWidth="1"/>
    <col min="5" max="5" width="10.28515625" customWidth="1"/>
    <col min="6" max="6" width="18.85546875" customWidth="1"/>
  </cols>
  <sheetData>
    <row r="1" spans="1:10" ht="34.5" customHeight="1">
      <c r="A1" s="76" t="s">
        <v>126</v>
      </c>
      <c r="B1" s="76"/>
      <c r="C1" s="76"/>
      <c r="D1" s="76"/>
      <c r="E1" s="76"/>
      <c r="F1" s="76"/>
    </row>
    <row r="2" spans="1:10" ht="21.75" customHeight="1">
      <c r="A2" s="77" t="s">
        <v>86</v>
      </c>
      <c r="B2" s="78"/>
      <c r="C2" s="78"/>
      <c r="D2" s="78"/>
      <c r="E2" s="78"/>
      <c r="F2" s="79"/>
    </row>
    <row r="3" spans="1:10" ht="57" customHeight="1">
      <c r="A3" s="80" t="s">
        <v>127</v>
      </c>
      <c r="B3" s="81"/>
      <c r="C3" s="81"/>
      <c r="D3" s="81"/>
      <c r="E3" s="81"/>
      <c r="F3" s="82"/>
      <c r="G3" s="38"/>
      <c r="H3" s="38"/>
      <c r="I3" s="38"/>
      <c r="J3" s="38"/>
    </row>
    <row r="4" spans="1:10" s="45" customFormat="1" ht="99" customHeight="1">
      <c r="A4" s="39" t="s">
        <v>128</v>
      </c>
      <c r="B4" s="40" t="s">
        <v>129</v>
      </c>
      <c r="C4" s="41">
        <f>'[1]Chiroundi Sagun'!G7</f>
        <v>32.514868309260827</v>
      </c>
      <c r="D4" s="42" t="s">
        <v>97</v>
      </c>
      <c r="E4" s="43">
        <v>151.82</v>
      </c>
      <c r="F4" s="44">
        <v>4935.67</v>
      </c>
      <c r="G4" s="38"/>
      <c r="H4" s="38"/>
      <c r="I4" s="38"/>
      <c r="J4" s="38"/>
    </row>
    <row r="5" spans="1:10" ht="96" customHeight="1">
      <c r="A5" s="32" t="s">
        <v>130</v>
      </c>
      <c r="B5" s="46" t="s">
        <v>45</v>
      </c>
      <c r="C5" s="47">
        <f>'[1]Chiroundi Sagun'!G11</f>
        <v>3.0444633248371562</v>
      </c>
      <c r="D5" s="48" t="s">
        <v>97</v>
      </c>
      <c r="E5" s="47">
        <f>'[2]Adv Anil'!I11</f>
        <v>347.85</v>
      </c>
      <c r="F5" s="49">
        <v>1057.46</v>
      </c>
      <c r="G5" s="38"/>
      <c r="H5" s="38"/>
      <c r="I5" s="38"/>
      <c r="J5" s="38"/>
    </row>
    <row r="6" spans="1:10" s="38" customFormat="1" ht="81.75" customHeight="1">
      <c r="A6" s="50" t="s">
        <v>131</v>
      </c>
      <c r="B6" s="51" t="s">
        <v>132</v>
      </c>
      <c r="C6" s="52">
        <f>'[1]Chiroundi Sagun'!G15</f>
        <v>4.9929198527329364</v>
      </c>
      <c r="D6" s="42" t="s">
        <v>97</v>
      </c>
      <c r="E6" s="52">
        <v>1756.4</v>
      </c>
      <c r="F6" s="44">
        <v>8764.44</v>
      </c>
    </row>
    <row r="7" spans="1:10" s="38" customFormat="1" ht="59.25" customHeight="1">
      <c r="A7" s="50" t="s">
        <v>133</v>
      </c>
      <c r="B7" s="53" t="s">
        <v>134</v>
      </c>
      <c r="C7" s="52">
        <f>'[1]Chiroundi Sagun'!G20</f>
        <v>15.222316624185781</v>
      </c>
      <c r="D7" s="42" t="s">
        <v>97</v>
      </c>
      <c r="E7" s="52">
        <v>6082.45</v>
      </c>
      <c r="F7" s="44">
        <v>92574.89</v>
      </c>
    </row>
    <row r="8" spans="1:10" s="38" customFormat="1" ht="58.5" customHeight="1">
      <c r="A8" s="50" t="s">
        <v>135</v>
      </c>
      <c r="B8" s="53" t="s">
        <v>136</v>
      </c>
      <c r="C8" s="52">
        <f>'[1]Chiroundi Sagun'!G24</f>
        <v>6.0889266496743124</v>
      </c>
      <c r="D8" s="42" t="s">
        <v>97</v>
      </c>
      <c r="E8" s="52">
        <v>6308.87</v>
      </c>
      <c r="F8" s="44">
        <v>38421.019999999997</v>
      </c>
      <c r="I8" s="38" t="s">
        <v>137</v>
      </c>
    </row>
    <row r="9" spans="1:10" s="38" customFormat="1" ht="120.75" customHeight="1">
      <c r="A9" s="54">
        <v>6</v>
      </c>
      <c r="B9" s="55" t="s">
        <v>138</v>
      </c>
      <c r="C9" s="56">
        <f>'[1]Chiroundi Sagun'!G27</f>
        <v>0.67725000000000002</v>
      </c>
      <c r="D9" s="42" t="s">
        <v>97</v>
      </c>
      <c r="E9" s="52">
        <v>83314.02</v>
      </c>
      <c r="F9" s="44">
        <v>55570.45</v>
      </c>
    </row>
    <row r="10" spans="1:10" s="38" customFormat="1" ht="28.5" customHeight="1">
      <c r="A10" s="54"/>
      <c r="B10" s="55" t="s">
        <v>139</v>
      </c>
      <c r="C10" s="56">
        <f>'[1]Chiroundi Sagun'!G29</f>
        <v>1.0346875</v>
      </c>
      <c r="D10" s="42" t="s">
        <v>97</v>
      </c>
      <c r="E10" s="52">
        <v>82096.539999999994</v>
      </c>
      <c r="F10" s="44">
        <v>84969.919999999998</v>
      </c>
    </row>
    <row r="11" spans="1:10" s="38" customFormat="1" ht="70.5" customHeight="1">
      <c r="A11" s="50" t="s">
        <v>140</v>
      </c>
      <c r="B11" s="51" t="s">
        <v>115</v>
      </c>
      <c r="C11" s="57">
        <f>'[1]Chiroundi Sagun'!G35</f>
        <v>119.88847583643123</v>
      </c>
      <c r="D11" s="58" t="s">
        <v>116</v>
      </c>
      <c r="E11" s="59">
        <v>194.5</v>
      </c>
      <c r="F11" s="44">
        <f>ROUND((C11*E11),2)</f>
        <v>23318.31</v>
      </c>
    </row>
    <row r="12" spans="1:10" s="38" customFormat="1" ht="18.75" customHeight="1">
      <c r="A12" s="50">
        <v>8</v>
      </c>
      <c r="B12" s="51" t="s">
        <v>141</v>
      </c>
      <c r="C12" s="57">
        <v>0</v>
      </c>
      <c r="D12" s="57">
        <v>0</v>
      </c>
      <c r="E12" s="59">
        <v>0</v>
      </c>
      <c r="F12" s="44">
        <v>0</v>
      </c>
    </row>
    <row r="13" spans="1:10" s="38" customFormat="1" ht="26.25" customHeight="1">
      <c r="A13" s="60" t="s">
        <v>58</v>
      </c>
      <c r="B13" s="61" t="s">
        <v>142</v>
      </c>
      <c r="C13" s="52">
        <f>'[1]Chiroundi Sagun'!G37</f>
        <v>9.1638346077598403</v>
      </c>
      <c r="D13" s="52" t="s">
        <v>97</v>
      </c>
      <c r="E13" s="59">
        <v>848.82</v>
      </c>
      <c r="F13" s="44">
        <v>7775.19</v>
      </c>
    </row>
    <row r="14" spans="1:10" s="38" customFormat="1" ht="24" customHeight="1">
      <c r="A14" s="60" t="s">
        <v>60</v>
      </c>
      <c r="B14" s="62" t="s">
        <v>143</v>
      </c>
      <c r="C14" s="52">
        <f>'[1]Chiroundi Sagun'!G38</f>
        <v>3.0444633248371562</v>
      </c>
      <c r="D14" s="52" t="s">
        <v>97</v>
      </c>
      <c r="E14" s="59">
        <f>'[2]Adv Anil'!I38</f>
        <v>447.06</v>
      </c>
      <c r="F14" s="44">
        <v>1359.06</v>
      </c>
    </row>
    <row r="15" spans="1:10" s="38" customFormat="1" ht="24" customHeight="1">
      <c r="A15" s="60" t="s">
        <v>62</v>
      </c>
      <c r="B15" s="63" t="s">
        <v>144</v>
      </c>
      <c r="C15" s="52">
        <v>18.329999999999998</v>
      </c>
      <c r="D15" s="52" t="s">
        <v>97</v>
      </c>
      <c r="E15" s="59">
        <v>447.06</v>
      </c>
      <c r="F15" s="44">
        <v>8194.61</v>
      </c>
    </row>
    <row r="16" spans="1:10" s="38" customFormat="1" ht="24" customHeight="1">
      <c r="A16" s="60" t="s">
        <v>145</v>
      </c>
      <c r="B16" s="63" t="s">
        <v>146</v>
      </c>
      <c r="C16" s="52">
        <f>'[1]Chiroundi Sagun'!G40</f>
        <v>4.9929198527329364</v>
      </c>
      <c r="D16" s="52" t="s">
        <v>97</v>
      </c>
      <c r="E16" s="59">
        <v>679.66</v>
      </c>
      <c r="F16" s="44">
        <v>3391.5</v>
      </c>
    </row>
    <row r="17" spans="1:6" s="38" customFormat="1">
      <c r="A17" s="60" t="s">
        <v>63</v>
      </c>
      <c r="B17" s="63" t="s">
        <v>147</v>
      </c>
      <c r="C17" s="52">
        <f>'[1]Chiroundi Sagun'!G41</f>
        <v>32.514868309260827</v>
      </c>
      <c r="D17" s="52" t="s">
        <v>97</v>
      </c>
      <c r="E17" s="59">
        <v>117.54</v>
      </c>
      <c r="F17" s="44">
        <f>ROUND((C17*E17),2)</f>
        <v>3821.8</v>
      </c>
    </row>
    <row r="18" spans="1:6" s="38" customFormat="1">
      <c r="A18" s="64"/>
      <c r="B18" s="65"/>
      <c r="C18" s="66"/>
      <c r="D18" s="67"/>
      <c r="E18" s="67" t="s">
        <v>35</v>
      </c>
      <c r="F18" s="68">
        <f>SUM(F4:F17)</f>
        <v>334154.31999999995</v>
      </c>
    </row>
    <row r="19" spans="1:6" s="38" customFormat="1">
      <c r="A19" s="69"/>
      <c r="B19" s="70"/>
      <c r="C19" s="67"/>
      <c r="D19" s="66"/>
      <c r="E19" s="67" t="s">
        <v>148</v>
      </c>
      <c r="F19" s="68">
        <f>F18*18/100</f>
        <v>60147.777599999987</v>
      </c>
    </row>
    <row r="20" spans="1:6" s="38" customFormat="1">
      <c r="A20" s="69"/>
      <c r="B20" s="70"/>
      <c r="C20" s="67"/>
      <c r="D20" s="67"/>
      <c r="E20" s="67"/>
      <c r="F20" s="68">
        <f>F18+F19</f>
        <v>394302.09759999992</v>
      </c>
    </row>
    <row r="21" spans="1:6" s="38" customFormat="1">
      <c r="A21" s="69"/>
      <c r="B21" s="70"/>
      <c r="C21" s="67"/>
      <c r="D21" s="67"/>
      <c r="E21" s="67" t="s">
        <v>149</v>
      </c>
      <c r="F21" s="68">
        <f>F20*1/100</f>
        <v>3943.0209759999993</v>
      </c>
    </row>
    <row r="22" spans="1:6" s="38" customFormat="1">
      <c r="A22" s="69"/>
      <c r="B22" s="70"/>
      <c r="C22" s="67"/>
      <c r="D22" s="67"/>
      <c r="E22" s="67" t="s">
        <v>35</v>
      </c>
      <c r="F22" s="71">
        <f>F20+F21</f>
        <v>398245.11857599992</v>
      </c>
    </row>
    <row r="23" spans="1:6" s="38" customFormat="1">
      <c r="C23" s="72"/>
      <c r="D23" s="72"/>
      <c r="E23" s="72"/>
      <c r="F23" s="72"/>
    </row>
    <row r="24" spans="1:6" s="38" customFormat="1">
      <c r="C24" s="72"/>
      <c r="D24" s="72"/>
      <c r="E24" s="72"/>
      <c r="F24" s="72"/>
    </row>
    <row r="25" spans="1:6" s="38" customFormat="1">
      <c r="C25" s="72"/>
      <c r="D25" s="72"/>
      <c r="E25" s="72"/>
      <c r="F25" s="72"/>
    </row>
    <row r="26" spans="1:6" s="38" customFormat="1">
      <c r="C26" s="72"/>
      <c r="D26" s="72"/>
      <c r="E26" s="72"/>
      <c r="F26" s="72"/>
    </row>
    <row r="27" spans="1:6" s="38" customFormat="1">
      <c r="C27" s="72"/>
      <c r="D27" s="72"/>
      <c r="E27" s="72"/>
      <c r="F27" s="72"/>
    </row>
    <row r="28" spans="1:6" s="38" customFormat="1">
      <c r="C28" s="72"/>
      <c r="D28" s="72"/>
      <c r="E28" s="72"/>
      <c r="F28" s="72"/>
    </row>
    <row r="29" spans="1:6" s="38" customFormat="1">
      <c r="C29" s="72"/>
      <c r="D29" s="72"/>
      <c r="E29" s="72"/>
      <c r="F29" s="72"/>
    </row>
    <row r="30" spans="1:6" s="38" customFormat="1">
      <c r="C30" s="72"/>
      <c r="D30" s="72"/>
      <c r="E30" s="72"/>
      <c r="F30" s="72"/>
    </row>
    <row r="31" spans="1:6" s="38" customFormat="1">
      <c r="C31" s="72"/>
      <c r="D31" s="72"/>
      <c r="E31" s="72"/>
      <c r="F31" s="72"/>
    </row>
    <row r="32" spans="1:6" s="38" customFormat="1">
      <c r="C32" s="72"/>
      <c r="D32" s="72"/>
      <c r="E32" s="72"/>
      <c r="F32" s="72"/>
    </row>
    <row r="33" spans="1:10" s="38" customFormat="1">
      <c r="C33" s="72"/>
      <c r="D33" s="72"/>
      <c r="E33" s="72"/>
      <c r="F33" s="72"/>
    </row>
    <row r="34" spans="1:10" s="38" customFormat="1">
      <c r="C34" s="72"/>
      <c r="D34" s="72"/>
      <c r="E34" s="72"/>
      <c r="F34" s="72"/>
    </row>
    <row r="35" spans="1:10" s="38" customFormat="1">
      <c r="C35" s="72"/>
      <c r="D35" s="72"/>
      <c r="E35" s="72"/>
      <c r="F35" s="72"/>
    </row>
    <row r="36" spans="1:10" s="38" customFormat="1">
      <c r="C36" s="72"/>
      <c r="D36" s="72"/>
      <c r="E36" s="72"/>
      <c r="F36" s="72"/>
    </row>
    <row r="37" spans="1:10" s="38" customFormat="1">
      <c r="C37" s="72"/>
      <c r="D37" s="72"/>
      <c r="E37" s="72"/>
      <c r="F37" s="72"/>
    </row>
    <row r="38" spans="1:10" s="38" customFormat="1">
      <c r="C38" s="72"/>
      <c r="D38" s="72"/>
      <c r="E38" s="72"/>
      <c r="F38" s="72"/>
      <c r="G38"/>
      <c r="H38"/>
      <c r="I38"/>
      <c r="J38"/>
    </row>
    <row r="39" spans="1:10" s="38" customFormat="1">
      <c r="C39" s="72"/>
      <c r="D39" s="72"/>
      <c r="E39" s="72"/>
      <c r="F39" s="72"/>
      <c r="G39"/>
      <c r="H39"/>
      <c r="I39"/>
      <c r="J39"/>
    </row>
    <row r="40" spans="1:10" s="38" customFormat="1">
      <c r="A40"/>
      <c r="B40"/>
      <c r="C40" s="73"/>
      <c r="D40" s="73"/>
      <c r="E40" s="73"/>
      <c r="F40" s="73"/>
      <c r="G40"/>
      <c r="H40"/>
      <c r="I40"/>
      <c r="J40"/>
    </row>
    <row r="41" spans="1:10">
      <c r="C41" s="73"/>
      <c r="D41" s="73"/>
      <c r="E41" s="73"/>
      <c r="F41" s="73"/>
    </row>
    <row r="42" spans="1:10">
      <c r="C42" s="73"/>
      <c r="D42" s="73"/>
      <c r="E42" s="73"/>
      <c r="F42" s="73"/>
    </row>
    <row r="43" spans="1:10">
      <c r="C43" s="73"/>
      <c r="D43" s="73"/>
      <c r="E43" s="73"/>
      <c r="F43" s="73"/>
    </row>
    <row r="44" spans="1:10">
      <c r="C44" s="73"/>
      <c r="D44" s="73"/>
      <c r="E44" s="73"/>
      <c r="F44" s="73"/>
    </row>
    <row r="45" spans="1:10">
      <c r="C45" s="73"/>
      <c r="D45" s="73"/>
      <c r="E45" s="73"/>
      <c r="F45" s="73"/>
    </row>
    <row r="46" spans="1:10">
      <c r="C46" s="73"/>
      <c r="D46" s="73"/>
      <c r="E46" s="73"/>
      <c r="F46" s="73"/>
    </row>
    <row r="47" spans="1:10">
      <c r="C47" s="73"/>
      <c r="D47" s="73"/>
      <c r="E47" s="73"/>
      <c r="F47" s="73"/>
    </row>
    <row r="48" spans="1:10">
      <c r="C48" s="73"/>
      <c r="D48" s="73"/>
      <c r="E48" s="73"/>
      <c r="F48" s="73"/>
    </row>
    <row r="49" spans="3:6">
      <c r="C49" s="73"/>
      <c r="D49" s="73"/>
      <c r="E49" s="73"/>
      <c r="F49" s="73"/>
    </row>
    <row r="50" spans="3:6">
      <c r="C50" s="73"/>
      <c r="D50" s="73"/>
      <c r="E50" s="73"/>
      <c r="F50" s="73"/>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20"/>
  <sheetViews>
    <sheetView workbookViewId="0">
      <selection activeCell="A3" sqref="A3:F3"/>
    </sheetView>
  </sheetViews>
  <sheetFormatPr defaultColWidth="9.140625" defaultRowHeight="15"/>
  <cols>
    <col min="1" max="1" width="11.42578125" style="9" customWidth="1"/>
    <col min="2" max="2" width="42.85546875" style="10" customWidth="1"/>
    <col min="3" max="3" width="13.7109375" style="1" bestFit="1" customWidth="1"/>
    <col min="4" max="4" width="9.140625" style="11"/>
    <col min="5" max="5" width="10.5703125" style="1" customWidth="1"/>
    <col min="6" max="6" width="16.42578125" style="12" customWidth="1"/>
    <col min="7" max="7" width="22.140625" style="1" hidden="1" customWidth="1"/>
    <col min="8" max="16384" width="9.140625" style="1"/>
  </cols>
  <sheetData>
    <row r="1" spans="1:10" ht="18.75">
      <c r="A1" s="74" t="s">
        <v>0</v>
      </c>
      <c r="B1" s="74"/>
      <c r="C1" s="74"/>
      <c r="D1" s="74"/>
      <c r="E1" s="74"/>
      <c r="F1" s="74"/>
    </row>
    <row r="2" spans="1:10" ht="18.75">
      <c r="A2" s="74" t="s">
        <v>1</v>
      </c>
      <c r="B2" s="74"/>
      <c r="C2" s="74"/>
      <c r="D2" s="74"/>
      <c r="E2" s="74"/>
      <c r="F2" s="74"/>
    </row>
    <row r="3" spans="1:10" ht="51.75" customHeight="1">
      <c r="A3" s="75" t="s">
        <v>2</v>
      </c>
      <c r="B3" s="75"/>
      <c r="C3" s="75"/>
      <c r="D3" s="75"/>
      <c r="E3" s="75"/>
      <c r="F3" s="75"/>
    </row>
    <row r="4" spans="1:10">
      <c r="A4" s="2" t="s">
        <v>3</v>
      </c>
      <c r="B4" s="2" t="s">
        <v>4</v>
      </c>
      <c r="C4" s="2" t="s">
        <v>5</v>
      </c>
      <c r="D4" s="2" t="s">
        <v>6</v>
      </c>
      <c r="E4" s="2" t="s">
        <v>7</v>
      </c>
      <c r="F4" s="2" t="s">
        <v>8</v>
      </c>
    </row>
    <row r="5" spans="1:10" ht="165">
      <c r="A5" s="3" t="s">
        <v>9</v>
      </c>
      <c r="B5" s="3" t="s">
        <v>10</v>
      </c>
      <c r="C5" s="3">
        <v>54.65</v>
      </c>
      <c r="D5" s="3" t="s">
        <v>11</v>
      </c>
      <c r="E5" s="3">
        <v>151.82</v>
      </c>
      <c r="F5" s="3">
        <f t="shared" ref="F5:F15" si="0">C5*E5</f>
        <v>8296.9629999999997</v>
      </c>
      <c r="J5" s="1" t="s">
        <v>12</v>
      </c>
    </row>
    <row r="6" spans="1:10" ht="105">
      <c r="A6" s="3" t="s">
        <v>13</v>
      </c>
      <c r="B6" s="3" t="s">
        <v>14</v>
      </c>
      <c r="C6" s="3">
        <v>20.39</v>
      </c>
      <c r="D6" s="3" t="s">
        <v>11</v>
      </c>
      <c r="E6" s="3">
        <v>589.51</v>
      </c>
      <c r="F6" s="3">
        <f t="shared" si="0"/>
        <v>12020.108899999999</v>
      </c>
    </row>
    <row r="7" spans="1:10" ht="90">
      <c r="A7" s="3" t="s">
        <v>15</v>
      </c>
      <c r="B7" s="3" t="s">
        <v>16</v>
      </c>
      <c r="C7" s="3">
        <v>34.26</v>
      </c>
      <c r="D7" s="3" t="s">
        <v>11</v>
      </c>
      <c r="E7" s="3">
        <v>1756.4</v>
      </c>
      <c r="F7" s="3">
        <f t="shared" si="0"/>
        <v>60174.264000000003</v>
      </c>
    </row>
    <row r="8" spans="1:10" ht="90">
      <c r="A8" s="3" t="s">
        <v>17</v>
      </c>
      <c r="B8" s="3" t="s">
        <v>18</v>
      </c>
      <c r="C8" s="3">
        <v>40.78</v>
      </c>
      <c r="D8" s="3" t="s">
        <v>19</v>
      </c>
      <c r="E8" s="3">
        <v>4961.7299999999996</v>
      </c>
      <c r="F8" s="3">
        <f t="shared" si="0"/>
        <v>202339.34939999998</v>
      </c>
    </row>
    <row r="9" spans="1:10" ht="45">
      <c r="A9" s="3" t="s">
        <v>20</v>
      </c>
      <c r="B9" s="3" t="s">
        <v>21</v>
      </c>
      <c r="C9" s="3">
        <v>16.73</v>
      </c>
      <c r="D9" s="3" t="s">
        <v>22</v>
      </c>
      <c r="E9" s="3">
        <v>194.5</v>
      </c>
      <c r="F9" s="3">
        <f t="shared" si="0"/>
        <v>3253.9850000000001</v>
      </c>
    </row>
    <row r="10" spans="1:10" ht="15" customHeight="1">
      <c r="A10" s="1">
        <v>6</v>
      </c>
      <c r="B10" s="3" t="s">
        <v>23</v>
      </c>
      <c r="C10" s="3"/>
      <c r="D10" s="3"/>
      <c r="E10" s="3"/>
      <c r="F10" s="3"/>
    </row>
    <row r="11" spans="1:10" ht="18">
      <c r="A11" s="3" t="s">
        <v>24</v>
      </c>
      <c r="B11" s="3" t="s">
        <v>25</v>
      </c>
      <c r="C11" s="3">
        <v>17.54</v>
      </c>
      <c r="D11" s="3" t="s">
        <v>26</v>
      </c>
      <c r="E11" s="3">
        <v>848.82</v>
      </c>
      <c r="F11" s="3">
        <f t="shared" si="0"/>
        <v>14888.302799999999</v>
      </c>
      <c r="G11" s="4"/>
    </row>
    <row r="12" spans="1:10" ht="18">
      <c r="A12" s="3" t="s">
        <v>27</v>
      </c>
      <c r="B12" s="3" t="s">
        <v>28</v>
      </c>
      <c r="C12" s="3">
        <v>20.39</v>
      </c>
      <c r="D12" s="3" t="s">
        <v>26</v>
      </c>
      <c r="E12" s="3">
        <v>328.02</v>
      </c>
      <c r="F12" s="3">
        <f t="shared" si="0"/>
        <v>6688.3278</v>
      </c>
      <c r="G12" s="4"/>
    </row>
    <row r="13" spans="1:10" ht="18">
      <c r="A13" s="3" t="s">
        <v>29</v>
      </c>
      <c r="B13" s="3" t="s">
        <v>30</v>
      </c>
      <c r="C13" s="3">
        <v>34.26</v>
      </c>
      <c r="D13" s="3" t="s">
        <v>26</v>
      </c>
      <c r="E13" s="3">
        <v>679.66</v>
      </c>
      <c r="F13" s="3">
        <f t="shared" si="0"/>
        <v>23285.151599999997</v>
      </c>
      <c r="G13" s="4"/>
    </row>
    <row r="14" spans="1:10" ht="18">
      <c r="A14" s="3" t="s">
        <v>31</v>
      </c>
      <c r="B14" s="3" t="s">
        <v>32</v>
      </c>
      <c r="C14" s="3">
        <v>35.07</v>
      </c>
      <c r="D14" s="3" t="s">
        <v>26</v>
      </c>
      <c r="E14" s="3">
        <v>447.06</v>
      </c>
      <c r="F14" s="3">
        <f t="shared" si="0"/>
        <v>15678.394200000001</v>
      </c>
      <c r="G14" s="4"/>
    </row>
    <row r="15" spans="1:10" ht="18">
      <c r="A15" s="3" t="s">
        <v>33</v>
      </c>
      <c r="B15" s="3" t="s">
        <v>34</v>
      </c>
      <c r="C15" s="3">
        <v>54.65</v>
      </c>
      <c r="D15" s="3" t="s">
        <v>26</v>
      </c>
      <c r="E15" s="3">
        <v>117.54</v>
      </c>
      <c r="F15" s="3">
        <f t="shared" si="0"/>
        <v>6423.5610000000006</v>
      </c>
      <c r="G15" s="4"/>
    </row>
    <row r="16" spans="1:10">
      <c r="A16" s="3"/>
      <c r="B16" s="3"/>
      <c r="C16" s="3"/>
      <c r="D16" s="3"/>
      <c r="E16" s="3" t="s">
        <v>35</v>
      </c>
      <c r="F16" s="3">
        <f>SUM(F5:F15)</f>
        <v>353048.40769999998</v>
      </c>
    </row>
    <row r="17" spans="1:6">
      <c r="A17" s="5"/>
      <c r="B17" s="6"/>
      <c r="C17" s="7"/>
      <c r="D17" s="8"/>
      <c r="E17" s="3" t="s">
        <v>36</v>
      </c>
      <c r="F17" s="3">
        <f>F16*18/100</f>
        <v>63548.713385999996</v>
      </c>
    </row>
    <row r="18" spans="1:6">
      <c r="A18" s="5"/>
      <c r="B18" s="6"/>
      <c r="C18" s="7"/>
      <c r="D18" s="8"/>
      <c r="E18" s="3"/>
      <c r="F18" s="3">
        <f>F17+F16</f>
        <v>416597.121086</v>
      </c>
    </row>
    <row r="19" spans="1:6" ht="30">
      <c r="A19" s="5"/>
      <c r="B19" s="6"/>
      <c r="C19" s="7"/>
      <c r="D19" s="8"/>
      <c r="E19" s="3" t="s">
        <v>37</v>
      </c>
      <c r="F19" s="3">
        <f>F18*1/100</f>
        <v>4165.9712108599997</v>
      </c>
    </row>
    <row r="20" spans="1:6">
      <c r="A20" s="5"/>
      <c r="B20" s="6"/>
      <c r="C20" s="7"/>
      <c r="D20" s="8"/>
      <c r="E20" s="3" t="s">
        <v>35</v>
      </c>
      <c r="F20" s="3">
        <f>F19+F18</f>
        <v>420763.09229686001</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27"/>
  <sheetViews>
    <sheetView tabSelected="1" workbookViewId="0">
      <selection activeCell="C26" sqref="C26:E26"/>
    </sheetView>
  </sheetViews>
  <sheetFormatPr defaultRowHeight="15"/>
  <cols>
    <col min="1" max="1" width="7.7109375" style="100" customWidth="1"/>
    <col min="2" max="2" width="44.28515625" customWidth="1"/>
    <col min="3" max="3" width="10.42578125" customWidth="1"/>
    <col min="4" max="4" width="11.28515625" customWidth="1"/>
    <col min="5" max="5" width="12.28515625" customWidth="1"/>
    <col min="6" max="6" width="15.85546875" customWidth="1"/>
    <col min="7" max="7" width="0.140625" hidden="1" customWidth="1"/>
    <col min="8" max="9" width="8.85546875" hidden="1" customWidth="1"/>
    <col min="10" max="10" width="3.7109375" hidden="1" customWidth="1"/>
  </cols>
  <sheetData>
    <row r="1" spans="1:14" ht="18">
      <c r="A1" s="89"/>
      <c r="B1" s="89"/>
      <c r="C1" s="89"/>
      <c r="D1" s="89"/>
      <c r="E1" s="89"/>
      <c r="F1" s="89"/>
      <c r="G1" s="89"/>
      <c r="H1" s="89"/>
      <c r="I1" s="89"/>
      <c r="J1" s="89"/>
    </row>
    <row r="2" spans="1:14" ht="18">
      <c r="A2" s="96"/>
      <c r="B2" s="90" t="s">
        <v>86</v>
      </c>
      <c r="C2" s="91"/>
      <c r="D2" s="91"/>
      <c r="E2" s="91"/>
      <c r="F2" s="92"/>
    </row>
    <row r="3" spans="1:14" ht="51.75" customHeight="1">
      <c r="A3" s="96"/>
      <c r="B3" s="93" t="s">
        <v>85</v>
      </c>
      <c r="C3" s="94"/>
      <c r="D3" s="94"/>
      <c r="E3" s="94"/>
      <c r="F3" s="95"/>
    </row>
    <row r="4" spans="1:14" ht="29.25">
      <c r="A4" s="97" t="s">
        <v>87</v>
      </c>
      <c r="B4" s="13" t="s">
        <v>88</v>
      </c>
      <c r="C4" s="14" t="s">
        <v>89</v>
      </c>
      <c r="D4" s="15" t="s">
        <v>90</v>
      </c>
      <c r="E4" s="16" t="s">
        <v>91</v>
      </c>
      <c r="F4" s="17" t="s">
        <v>92</v>
      </c>
    </row>
    <row r="5" spans="1:14" ht="31.5">
      <c r="A5" s="97">
        <v>1</v>
      </c>
      <c r="B5" s="19" t="s">
        <v>93</v>
      </c>
      <c r="C5" s="20">
        <f>[3]Estimate!G3</f>
        <v>2</v>
      </c>
      <c r="D5" s="21" t="s">
        <v>94</v>
      </c>
      <c r="E5" s="20">
        <f>[3]Estimate!I3</f>
        <v>326.85000000000002</v>
      </c>
      <c r="F5" s="20">
        <f>ROUND(C5*E5,2)</f>
        <v>653.70000000000005</v>
      </c>
    </row>
    <row r="6" spans="1:14" ht="38.25">
      <c r="A6" s="98" t="s">
        <v>95</v>
      </c>
      <c r="B6" s="22" t="s">
        <v>96</v>
      </c>
      <c r="C6" s="20">
        <f>[3]Estimate!G7</f>
        <v>1.42</v>
      </c>
      <c r="D6" s="18" t="s">
        <v>97</v>
      </c>
      <c r="E6" s="20">
        <f>[3]Estimate!I7</f>
        <v>955.89</v>
      </c>
      <c r="F6" s="20">
        <f>ROUND(C6*E6,2)</f>
        <v>1357.36</v>
      </c>
    </row>
    <row r="7" spans="1:14" ht="157.5">
      <c r="A7" s="97" t="s">
        <v>98</v>
      </c>
      <c r="B7" s="22" t="s">
        <v>99</v>
      </c>
      <c r="C7" s="20">
        <f>[3]Estimate!G12</f>
        <v>44.6</v>
      </c>
      <c r="D7" s="18" t="s">
        <v>97</v>
      </c>
      <c r="E7" s="20">
        <f>[3]Estimate!I12</f>
        <v>151.82</v>
      </c>
      <c r="F7" s="20">
        <f t="shared" ref="F7:F20" si="0">ROUND(C7*E7,2)</f>
        <v>6771.17</v>
      </c>
      <c r="N7" s="23"/>
    </row>
    <row r="8" spans="1:14" ht="141.75">
      <c r="A8" s="97" t="s">
        <v>100</v>
      </c>
      <c r="B8" s="22" t="s">
        <v>101</v>
      </c>
      <c r="C8" s="20">
        <f>[3]Estimate!G16</f>
        <v>4.5999999999999996</v>
      </c>
      <c r="D8" s="18" t="s">
        <v>97</v>
      </c>
      <c r="E8" s="20">
        <f>[3]Estimate!I16</f>
        <v>589.51</v>
      </c>
      <c r="F8" s="20">
        <f t="shared" si="0"/>
        <v>2711.75</v>
      </c>
    </row>
    <row r="9" spans="1:14" ht="110.25">
      <c r="A9" s="97" t="s">
        <v>102</v>
      </c>
      <c r="B9" s="22" t="s">
        <v>72</v>
      </c>
      <c r="C9" s="20">
        <f>[3]Estimate!G20</f>
        <v>7.73</v>
      </c>
      <c r="D9" s="18" t="s">
        <v>97</v>
      </c>
      <c r="E9" s="20">
        <f>[3]Estimate!I20</f>
        <v>1756.4</v>
      </c>
      <c r="F9" s="20">
        <f t="shared" si="0"/>
        <v>13576.97</v>
      </c>
    </row>
    <row r="10" spans="1:14" ht="173.25">
      <c r="A10" s="97" t="s">
        <v>103</v>
      </c>
      <c r="B10" s="24" t="s">
        <v>104</v>
      </c>
      <c r="C10" s="20">
        <f>[3]Estimate!G25</f>
        <v>23.01</v>
      </c>
      <c r="D10" s="18" t="s">
        <v>97</v>
      </c>
      <c r="E10" s="20">
        <f>[3]Estimate!I25</f>
        <v>6082.45</v>
      </c>
      <c r="F10" s="20">
        <f>ROUND(C10*E10,2)</f>
        <v>139957.17000000001</v>
      </c>
    </row>
    <row r="11" spans="1:14" ht="156.75">
      <c r="A11" s="97" t="s">
        <v>105</v>
      </c>
      <c r="B11" s="25" t="s">
        <v>106</v>
      </c>
      <c r="C11" s="20">
        <f>[3]Estimate!G29</f>
        <v>9.1999999999999993</v>
      </c>
      <c r="D11" s="18" t="s">
        <v>97</v>
      </c>
      <c r="E11" s="20">
        <f>[3]Estimate!I29</f>
        <v>6308.87</v>
      </c>
      <c r="F11" s="20">
        <f t="shared" si="0"/>
        <v>58041.599999999999</v>
      </c>
    </row>
    <row r="12" spans="1:14" ht="94.5">
      <c r="A12" s="97" t="s">
        <v>107</v>
      </c>
      <c r="B12" s="26" t="s">
        <v>108</v>
      </c>
      <c r="C12" s="20"/>
      <c r="D12" s="18" t="s">
        <v>97</v>
      </c>
      <c r="E12" s="20"/>
      <c r="F12" s="20">
        <f t="shared" si="0"/>
        <v>0</v>
      </c>
    </row>
    <row r="13" spans="1:14" ht="15.75">
      <c r="A13" s="97" t="s">
        <v>109</v>
      </c>
      <c r="B13" s="27" t="s">
        <v>110</v>
      </c>
      <c r="C13" s="20">
        <v>1.1399999999999999</v>
      </c>
      <c r="D13" s="18" t="s">
        <v>111</v>
      </c>
      <c r="E13" s="20">
        <f>[3]Estimate!I31</f>
        <v>83314.02</v>
      </c>
      <c r="F13" s="20">
        <f>ROUND(C13*E13,2)</f>
        <v>94977.98</v>
      </c>
    </row>
    <row r="14" spans="1:14" ht="15.75">
      <c r="A14" s="97" t="s">
        <v>112</v>
      </c>
      <c r="B14" s="27" t="s">
        <v>113</v>
      </c>
      <c r="C14" s="20">
        <v>1.71</v>
      </c>
      <c r="D14" s="18" t="s">
        <v>111</v>
      </c>
      <c r="E14" s="20">
        <f>[3]Estimate!I32</f>
        <v>82096.539999999994</v>
      </c>
      <c r="F14" s="20">
        <f t="shared" si="0"/>
        <v>140385.07999999999</v>
      </c>
    </row>
    <row r="15" spans="1:14" ht="63">
      <c r="A15" s="97" t="s">
        <v>114</v>
      </c>
      <c r="B15" s="22" t="s">
        <v>115</v>
      </c>
      <c r="C15" s="20">
        <f>[3]Estimate!G38</f>
        <v>241.64</v>
      </c>
      <c r="D15" s="18" t="s">
        <v>116</v>
      </c>
      <c r="E15" s="20">
        <f>[3]Estimate!I38</f>
        <v>194.5</v>
      </c>
      <c r="F15" s="20">
        <f t="shared" si="0"/>
        <v>46998.98</v>
      </c>
    </row>
    <row r="16" spans="1:14" ht="18">
      <c r="A16" s="97">
        <v>10</v>
      </c>
      <c r="B16" s="28" t="s">
        <v>117</v>
      </c>
      <c r="C16" s="20"/>
      <c r="D16" s="29"/>
      <c r="E16" s="20"/>
      <c r="F16" s="20"/>
    </row>
    <row r="17" spans="1:16" ht="15.75">
      <c r="A17" s="97"/>
      <c r="B17" s="30" t="s">
        <v>118</v>
      </c>
      <c r="C17" s="20">
        <f>[3]Estimate!G40</f>
        <v>13.850000000000001</v>
      </c>
      <c r="D17" s="18" t="s">
        <v>97</v>
      </c>
      <c r="E17" s="20">
        <f>[3]Estimate!I40</f>
        <v>848.82</v>
      </c>
      <c r="F17" s="20">
        <f t="shared" si="0"/>
        <v>11756.16</v>
      </c>
    </row>
    <row r="18" spans="1:16" ht="21" customHeight="1">
      <c r="A18" s="97"/>
      <c r="B18" s="31" t="s">
        <v>119</v>
      </c>
      <c r="C18" s="20">
        <f>[3]Estimate!G41</f>
        <v>4.5999999999999996</v>
      </c>
      <c r="D18" s="18" t="s">
        <v>97</v>
      </c>
      <c r="E18" s="20">
        <f>[3]Estimate!I41</f>
        <v>328.02</v>
      </c>
      <c r="F18" s="20">
        <f t="shared" si="0"/>
        <v>1508.89</v>
      </c>
    </row>
    <row r="19" spans="1:16" ht="20.45" customHeight="1">
      <c r="A19" s="97"/>
      <c r="B19" s="30" t="s">
        <v>120</v>
      </c>
      <c r="C19" s="20">
        <f>[3]Estimate!G42</f>
        <v>27.7</v>
      </c>
      <c r="D19" s="18" t="s">
        <v>97</v>
      </c>
      <c r="E19" s="20">
        <f>[3]Estimate!I42</f>
        <v>447.06</v>
      </c>
      <c r="F19" s="20">
        <f t="shared" si="0"/>
        <v>12383.56</v>
      </c>
    </row>
    <row r="20" spans="1:16" ht="19.149999999999999" customHeight="1">
      <c r="A20" s="97"/>
      <c r="B20" s="30" t="s">
        <v>121</v>
      </c>
      <c r="C20" s="20">
        <f>[3]Estimate!G43</f>
        <v>7.73</v>
      </c>
      <c r="D20" s="18" t="s">
        <v>97</v>
      </c>
      <c r="E20" s="20">
        <f>[3]Estimate!I43</f>
        <v>679.66</v>
      </c>
      <c r="F20" s="20">
        <f t="shared" si="0"/>
        <v>5253.77</v>
      </c>
    </row>
    <row r="21" spans="1:16" ht="21.6" customHeight="1">
      <c r="A21" s="97"/>
      <c r="B21" s="30" t="s">
        <v>122</v>
      </c>
      <c r="C21" s="20">
        <f>[3]Estimate!G44</f>
        <v>44.6</v>
      </c>
      <c r="D21" s="18" t="s">
        <v>97</v>
      </c>
      <c r="E21" s="20">
        <f>[3]Estimate!I44</f>
        <v>117.54</v>
      </c>
      <c r="F21" s="20">
        <f>ROUND(C21*E21,2)</f>
        <v>5242.28</v>
      </c>
    </row>
    <row r="22" spans="1:16" ht="21" customHeight="1">
      <c r="A22" s="99"/>
      <c r="B22" s="33"/>
      <c r="C22" s="34"/>
      <c r="D22" s="34"/>
      <c r="E22" s="20" t="s">
        <v>123</v>
      </c>
      <c r="F22" s="35">
        <f>SUM(F5:F21)</f>
        <v>541576.42000000004</v>
      </c>
    </row>
    <row r="23" spans="1:16" ht="19.899999999999999" customHeight="1">
      <c r="A23" s="99"/>
      <c r="B23" s="33"/>
      <c r="C23" s="83" t="s">
        <v>124</v>
      </c>
      <c r="D23" s="84"/>
      <c r="E23" s="85"/>
      <c r="F23" s="20">
        <f>ROUND(F22*18%,2)</f>
        <v>97483.76</v>
      </c>
      <c r="P23" s="36"/>
    </row>
    <row r="24" spans="1:16" ht="21.6" customHeight="1">
      <c r="A24" s="99"/>
      <c r="B24" s="33"/>
      <c r="C24" s="83" t="s">
        <v>123</v>
      </c>
      <c r="D24" s="84"/>
      <c r="E24" s="85"/>
      <c r="F24" s="20">
        <f>F22+F23</f>
        <v>639060.18000000005</v>
      </c>
    </row>
    <row r="25" spans="1:16" ht="22.15" customHeight="1">
      <c r="A25" s="99"/>
      <c r="B25" s="37"/>
      <c r="C25" s="86" t="s">
        <v>125</v>
      </c>
      <c r="D25" s="86"/>
      <c r="E25" s="86"/>
      <c r="F25" s="20">
        <f>ROUND(F24*1%,2)</f>
        <v>6390.6</v>
      </c>
    </row>
    <row r="26" spans="1:16" ht="23.45" customHeight="1">
      <c r="A26" s="99"/>
      <c r="B26" s="37"/>
      <c r="C26" s="86" t="s">
        <v>123</v>
      </c>
      <c r="D26" s="86"/>
      <c r="E26" s="86"/>
      <c r="F26" s="20">
        <f>F24+F25</f>
        <v>645450.78</v>
      </c>
    </row>
    <row r="27" spans="1:16">
      <c r="A27" s="87"/>
      <c r="B27" s="88"/>
    </row>
  </sheetData>
  <mergeCells count="8">
    <mergeCell ref="C24:E24"/>
    <mergeCell ref="C25:E25"/>
    <mergeCell ref="C26:E26"/>
    <mergeCell ref="A27:B27"/>
    <mergeCell ref="A1:J1"/>
    <mergeCell ref="B2:F2"/>
    <mergeCell ref="C23:E23"/>
    <mergeCell ref="B3:F3"/>
  </mergeCells>
  <pageMargins left="0.36" right="0.15" top="0.45" bottom="0.4" header="0.3" footer="0.19"/>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Sheet2</vt:lpstr>
      <vt:lpstr>Sheet3</vt:lpstr>
      <vt:lpstr>Sheet4</vt:lpstr>
      <vt:lpstr>Sheet5</vt:lpstr>
      <vt:lpstr>Sheet5!Print_Area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2023-08-12T09:21:28Z</cp:lastPrinted>
  <dcterms:created xsi:type="dcterms:W3CDTF">2023-08-11T01:47:23Z</dcterms:created>
  <dcterms:modified xsi:type="dcterms:W3CDTF">2023-08-12T09:21:48Z</dcterms:modified>
</cp:coreProperties>
</file>