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Sheet-01" sheetId="1" r:id="rId1"/>
    <sheet name="Sheet2" sheetId="2" r:id="rId2"/>
    <sheet name="Sheet3" sheetId="3" r:id="rId3"/>
    <sheet name="Sheet4" sheetId="4" r:id="rId4"/>
    <sheet name="Sheet-05" sheetId="7" r:id="rId5"/>
    <sheet name="Sheet6" sheetId="6" r:id="rId6"/>
    <sheet name="Sheet-07" sheetId="5" r:id="rId7"/>
    <sheet name="Sheet8" sheetId="8" r:id="rId8"/>
    <sheet name="Sheet9" sheetId="9" r:id="rId9"/>
    <sheet name="Sheet10" sheetId="10" r:id="rId10"/>
    <sheet name="Sheet11" sheetId="11" r:id="rId11"/>
    <sheet name="Sheet12" sheetId="12" r:id="rId12"/>
    <sheet name="Sheet13" sheetId="13" r:id="rId13"/>
  </sheets>
  <externalReferences>
    <externalReference r:id="rId14"/>
    <externalReference r:id="rId15"/>
  </externalReferences>
  <calcPr calcId="124519"/>
</workbook>
</file>

<file path=xl/calcChain.xml><?xml version="1.0" encoding="utf-8"?>
<calcChain xmlns="http://schemas.openxmlformats.org/spreadsheetml/2006/main">
  <c r="F23" i="12"/>
  <c r="B23"/>
  <c r="F22"/>
  <c r="B22"/>
  <c r="F21"/>
  <c r="F20"/>
  <c r="F19"/>
  <c r="F17"/>
  <c r="B17"/>
  <c r="F16"/>
  <c r="B16"/>
  <c r="F15"/>
  <c r="B15"/>
  <c r="F12"/>
  <c r="F11"/>
  <c r="B10"/>
  <c r="A10"/>
  <c r="F9"/>
  <c r="B9"/>
  <c r="A9"/>
  <c r="F8"/>
  <c r="B8"/>
  <c r="F7"/>
  <c r="B7"/>
  <c r="E6"/>
  <c r="F6" s="1"/>
  <c r="B6"/>
  <c r="A6"/>
  <c r="F5"/>
  <c r="J27" i="11"/>
  <c r="J28" s="1"/>
  <c r="J23"/>
  <c r="J22"/>
  <c r="J21"/>
  <c r="J20"/>
  <c r="J19"/>
  <c r="J17"/>
  <c r="J16"/>
  <c r="J15"/>
  <c r="J14"/>
  <c r="J13"/>
  <c r="J12"/>
  <c r="J11"/>
  <c r="J10"/>
  <c r="J9"/>
  <c r="J8"/>
  <c r="J7"/>
  <c r="J24" s="1"/>
  <c r="J25" s="1"/>
  <c r="J6"/>
  <c r="J5"/>
  <c r="F13" i="12" l="1"/>
  <c r="F14" s="1"/>
  <c r="F24" s="1"/>
  <c r="F25" s="1"/>
  <c r="F26" s="1"/>
  <c r="F27" s="1"/>
  <c r="F28" s="1"/>
  <c r="F16" i="13"/>
  <c r="F15"/>
  <c r="F14"/>
  <c r="F13"/>
  <c r="F12"/>
  <c r="F10"/>
  <c r="F9"/>
  <c r="F8"/>
  <c r="F7"/>
  <c r="F6"/>
  <c r="F5"/>
  <c r="F17" s="1"/>
  <c r="F18" s="1"/>
  <c r="F19" s="1"/>
  <c r="F20" s="1"/>
  <c r="F21" s="1"/>
  <c r="F18" i="10" l="1"/>
  <c r="F17"/>
  <c r="F16"/>
  <c r="F15"/>
  <c r="F14"/>
  <c r="F12"/>
  <c r="C11"/>
  <c r="C10"/>
  <c r="F9"/>
  <c r="F8"/>
  <c r="F7"/>
  <c r="F6"/>
  <c r="F5"/>
  <c r="F19" s="1"/>
  <c r="F20" s="1"/>
  <c r="F21" s="1"/>
  <c r="F22" s="1"/>
  <c r="F23" s="1"/>
  <c r="F18" i="9"/>
  <c r="F17"/>
  <c r="F16"/>
  <c r="F15"/>
  <c r="F14"/>
  <c r="F13"/>
  <c r="F12"/>
  <c r="F11"/>
  <c r="F10"/>
  <c r="F9"/>
  <c r="F8"/>
  <c r="F7"/>
  <c r="F6"/>
  <c r="F5"/>
  <c r="F19" s="1"/>
  <c r="F20" s="1"/>
  <c r="F21" s="1"/>
  <c r="F22" s="1"/>
  <c r="F23" s="1"/>
  <c r="F18" i="8"/>
  <c r="F17"/>
  <c r="F16"/>
  <c r="F15"/>
  <c r="F14"/>
  <c r="F12"/>
  <c r="F11"/>
  <c r="F10"/>
  <c r="F9"/>
  <c r="F8"/>
  <c r="F7"/>
  <c r="F6"/>
  <c r="F5"/>
  <c r="F19" s="1"/>
  <c r="F20" s="1"/>
  <c r="F21" s="1"/>
  <c r="F22" s="1"/>
  <c r="F23" s="1"/>
  <c r="F18" i="7" l="1"/>
  <c r="F17"/>
  <c r="F16"/>
  <c r="F15"/>
  <c r="F14"/>
  <c r="F13"/>
  <c r="F12"/>
  <c r="F11"/>
  <c r="F10"/>
  <c r="F9"/>
  <c r="F8"/>
  <c r="F7"/>
  <c r="F6"/>
  <c r="F5"/>
  <c r="F19" s="1"/>
  <c r="F20" s="1"/>
  <c r="F21" s="1"/>
  <c r="F22" s="1"/>
  <c r="F23" s="1"/>
  <c r="F18" i="6"/>
  <c r="F17"/>
  <c r="F16"/>
  <c r="F15"/>
  <c r="F14"/>
  <c r="F13"/>
  <c r="F12"/>
  <c r="F11"/>
  <c r="F10"/>
  <c r="F9"/>
  <c r="F8"/>
  <c r="F7"/>
  <c r="F6"/>
  <c r="F5"/>
  <c r="F19" s="1"/>
  <c r="F20" s="1"/>
  <c r="F21" s="1"/>
  <c r="F22" s="1"/>
  <c r="F23" s="1"/>
  <c r="F27" i="5"/>
  <c r="F26"/>
  <c r="F25"/>
  <c r="F24"/>
  <c r="F23"/>
  <c r="F21"/>
  <c r="F20"/>
  <c r="F19"/>
  <c r="F18"/>
  <c r="F17"/>
  <c r="F16"/>
  <c r="F15"/>
  <c r="F14"/>
  <c r="F13"/>
  <c r="F12"/>
  <c r="F11"/>
  <c r="F10"/>
  <c r="F9"/>
  <c r="F8"/>
  <c r="F7"/>
  <c r="F6"/>
  <c r="F5"/>
  <c r="F28" s="1"/>
  <c r="F29" s="1"/>
  <c r="F30" s="1"/>
  <c r="F31" s="1"/>
  <c r="F32" s="1"/>
  <c r="F15" i="4"/>
  <c r="F14"/>
  <c r="F13"/>
  <c r="F12"/>
  <c r="F11"/>
  <c r="F9"/>
  <c r="F8"/>
  <c r="F7"/>
  <c r="F6"/>
  <c r="F5"/>
  <c r="F16" s="1"/>
  <c r="F17" s="1"/>
  <c r="F18" s="1"/>
  <c r="F19" s="1"/>
  <c r="F20" s="1"/>
  <c r="F13" i="3" l="1"/>
  <c r="F12"/>
  <c r="F11"/>
  <c r="F9"/>
  <c r="F8"/>
  <c r="F7"/>
  <c r="F6"/>
  <c r="F5"/>
  <c r="F14" s="1"/>
  <c r="F15" s="1"/>
  <c r="F16" s="1"/>
  <c r="F17" s="1"/>
  <c r="F18" s="1"/>
  <c r="F18" i="2"/>
  <c r="F17"/>
  <c r="F16"/>
  <c r="F15"/>
  <c r="F14"/>
  <c r="F12"/>
  <c r="F11"/>
  <c r="F10"/>
  <c r="F9"/>
  <c r="F8"/>
  <c r="F7"/>
  <c r="F6"/>
  <c r="F5"/>
  <c r="F19" s="1"/>
  <c r="F21" l="1"/>
  <c r="F20"/>
  <c r="F23" l="1"/>
  <c r="F24" s="1"/>
  <c r="F22"/>
  <c r="C27" i="1" l="1"/>
  <c r="F27" s="1"/>
  <c r="F26"/>
  <c r="F25"/>
  <c r="C25"/>
  <c r="F24"/>
  <c r="C24"/>
  <c r="F23"/>
  <c r="C23"/>
  <c r="E21"/>
  <c r="C21"/>
  <c r="F21" s="1"/>
  <c r="E20"/>
  <c r="D20"/>
  <c r="C20"/>
  <c r="F20" s="1"/>
  <c r="F19"/>
  <c r="E19"/>
  <c r="D19"/>
  <c r="C19"/>
  <c r="F18"/>
  <c r="E18"/>
  <c r="C18"/>
  <c r="F17"/>
  <c r="E17"/>
  <c r="D17"/>
  <c r="D18" s="1"/>
  <c r="C17"/>
  <c r="F16"/>
  <c r="E16"/>
  <c r="E15"/>
  <c r="F15" s="1"/>
  <c r="F14"/>
  <c r="E14"/>
  <c r="D14"/>
  <c r="D15" s="1"/>
  <c r="D16" s="1"/>
  <c r="E13"/>
  <c r="C13"/>
  <c r="F13" s="1"/>
  <c r="E12"/>
  <c r="C12"/>
  <c r="F12" s="1"/>
  <c r="E11"/>
  <c r="C11"/>
  <c r="F11" s="1"/>
  <c r="E10"/>
  <c r="C10"/>
  <c r="F10" s="1"/>
  <c r="E9"/>
  <c r="C9"/>
  <c r="F9" s="1"/>
  <c r="E8"/>
  <c r="C8"/>
  <c r="F8" s="1"/>
  <c r="E7"/>
  <c r="C7"/>
  <c r="F7" s="1"/>
  <c r="E6"/>
  <c r="C6"/>
  <c r="F6" s="1"/>
  <c r="E5"/>
  <c r="D5"/>
  <c r="D6" s="1"/>
  <c r="D7" s="1"/>
  <c r="D8" s="1"/>
  <c r="D9" s="1"/>
  <c r="D10" s="1"/>
  <c r="D11" s="1"/>
  <c r="D12" s="1"/>
  <c r="D13" s="1"/>
  <c r="C5"/>
  <c r="F5" s="1"/>
  <c r="F28" s="1"/>
  <c r="F29" s="1"/>
  <c r="F30" s="1"/>
  <c r="F31" s="1"/>
  <c r="F32" s="1"/>
</calcChain>
</file>

<file path=xl/sharedStrings.xml><?xml version="1.0" encoding="utf-8"?>
<sst xmlns="http://schemas.openxmlformats.org/spreadsheetml/2006/main" count="701" uniqueCount="275">
  <si>
    <t>RANCHI MUNICIPAL CORPORATION, RANCHI</t>
  </si>
  <si>
    <t>BILL OF QUANTITY</t>
  </si>
  <si>
    <t>Name of Work :- Construction of Boundry wall in masana at Misir gonda in ward no 31</t>
  </si>
  <si>
    <t>Sl. No.</t>
  </si>
  <si>
    <t>Particulars of items</t>
  </si>
  <si>
    <t>Qnty.</t>
  </si>
  <si>
    <t>Unit</t>
  </si>
  <si>
    <t>Rate</t>
  </si>
  <si>
    <t>Amount</t>
  </si>
  <si>
    <t>1.                5.1.1
 + 
5.1.2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</si>
  <si>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</si>
  <si>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5.1.10 JBCD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</si>
  <si>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</si>
  <si>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5.6.3    JBCD</t>
  </si>
  <si>
    <t xml:space="preserve"> Providing designation 75B one brick  flat soling –do-- --do--</t>
  </si>
  <si>
    <t>4
5.3.1.2 JBCD</t>
  </si>
  <si>
    <t xml:space="preserve">Providing and laying  position cement concrete of specified grade excluding the cost of centering and shuttering - All work up to plinth level
 PCC 1:2:4 </t>
  </si>
  <si>
    <t>5
5.2.6     JBCD</t>
  </si>
  <si>
    <t>Providing designation 75B brick work in C.M(1:6) in foundation and plinth -do-</t>
  </si>
  <si>
    <t>6
5.3.9.1 JBCD</t>
  </si>
  <si>
    <t>Providing and laying in position specified grade of reinforced cement concrete, excluding the cost of centering shuttering, finishing and renforcement-all work up to plinth level
RCC 1:1.5:3</t>
  </si>
  <si>
    <t>7
5.3.10 JBCD</t>
  </si>
  <si>
    <t>Reinforced cement concrete work in wall , inluding attached pilaster, buttresses, plinth and string coarse, fillets,columns,pillars-----do-----do-------E/I
RCC 1:1.5:3</t>
  </si>
  <si>
    <t>8
5.3.9.1 JBCD</t>
  </si>
  <si>
    <t>Providing and laying in position specified grade of reinforced cement concrete, excluding the cost of centering shuttering, finishing and renforcement-all work up to plinth level
RCC 1:1.5:3 
Tie Beam</t>
  </si>
  <si>
    <t>9
5.2.14 JBCD</t>
  </si>
  <si>
    <t>Providing designation 75B brick work in C.M(1:6) in superstructure -do-</t>
  </si>
  <si>
    <t>10
5.5.4
+
5.5.5
(a),(b) JBCD</t>
  </si>
  <si>
    <t>Providing  Tor steel reinforcement of 8mm dia rods bars as per approved design and drawing –do-- --do—TMT Fe 500 (only valid for SAIL and TATA steel,JSPL,Electro steel Ltd and Vizal steel) +Providing  Tor steel reinforcement of 10mm,12mm and 16mm dia  bars as per approved design and drawing –do-- --do—                                                          (i) 8mm dia bar 30%</t>
  </si>
  <si>
    <t>(ii)10mm dia bar 50%</t>
  </si>
  <si>
    <t>(iii) 12mm dia bar 20%</t>
  </si>
  <si>
    <t>11
5.7.2 JBCD</t>
  </si>
  <si>
    <t>Providing 12mm Thick cement plaster(1:4)-do-</t>
  </si>
  <si>
    <t>12
5.8.24 JBCD</t>
  </si>
  <si>
    <t>Providing two coats of snowcem of approved shade and make over coat of cement primer on new surface including preparing the plastered surface smooth with sand paper,scaffolding,curing and taxes all complete as per building specification and direction of E/I</t>
  </si>
  <si>
    <t>13
5.5.30 JBCD</t>
  </si>
  <si>
    <t>Supplying fitting and fixing M.S grill gate with M.S grills made of 20x6mm M.S flats or 16mm M.S square bars fitted on 25x25x6mm M.S Angle frame –do—(when steel is not supplied by the deptt.)</t>
  </si>
  <si>
    <t>14
5.8.43 JBCD</t>
  </si>
  <si>
    <t>providing two coat of painting with ready mixed paint –do--</t>
  </si>
  <si>
    <t>15
5.3.17.1 JBCD</t>
  </si>
  <si>
    <t xml:space="preserve">Centering and shuttering including strutting,propping, etc and removal of form for foundation, footing, bases of column etc </t>
  </si>
  <si>
    <t>Carriage of Materials</t>
  </si>
  <si>
    <t>(i)</t>
  </si>
  <si>
    <t>Sand  (Lead Upto 49 km)</t>
  </si>
  <si>
    <r>
      <t>M</t>
    </r>
    <r>
      <rPr>
        <vertAlign val="superscript"/>
        <sz val="10"/>
        <rFont val="Century"/>
        <family val="1"/>
      </rPr>
      <t>3</t>
    </r>
  </si>
  <si>
    <t>(ii)</t>
  </si>
  <si>
    <t>Local Sand (Lead 14 KM)</t>
  </si>
  <si>
    <t>(iii)</t>
  </si>
  <si>
    <t>Stone Chips (Lead 22KM)</t>
  </si>
  <si>
    <t>(iv)</t>
  </si>
  <si>
    <t>Bricks 08 KM</t>
  </si>
  <si>
    <t>NOS</t>
  </si>
  <si>
    <t>(v)</t>
  </si>
  <si>
    <t>Earth (Lead 01 KM)</t>
  </si>
  <si>
    <t>TOTAL</t>
  </si>
  <si>
    <t>GST (18%)</t>
  </si>
  <si>
    <t>L. CESS (1%)</t>
  </si>
  <si>
    <t>NAME OF WORK -  CONSTRUCTION OF R.C.C. DRAIN WITH COVER SLAB FROM HOUSE OF CHAND MALIK  TO HOUSE OF RAFIK AT GALI NO.09 OF MOLANA AZAD COLONY UNDER WARD NO.12</t>
  </si>
  <si>
    <t>Sl No.</t>
  </si>
  <si>
    <t>PARTICULARS OR ITEM OF WORKS</t>
  </si>
  <si>
    <t>Quantity</t>
  </si>
  <si>
    <t>Rate in Rs.</t>
  </si>
  <si>
    <t>Amount in Rs.</t>
  </si>
  <si>
    <t xml:space="preserve">   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</si>
  <si>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</si>
  <si>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M³</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</si>
  <si>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</si>
  <si>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</si>
  <si>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</si>
  <si>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</si>
  <si>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J.B.C.D.5.3.10</t>
  </si>
  <si>
    <t>Reinfoced cement concrete work in wall(any thickness),including attached pilasters buttressed,plinth and string course,fillets,columns,pillers,piers,abutments,post and struts etc. above plinth level up to floor five level,excluding cost of centring,shuttring,finishing and reinforcements:1:1.5:3(1cement:1.5 coarse sand(zone-lll):3 grade stone agreegate 20mm nominal size)..........do…..all complete as per specification and direction of E/I.</t>
  </si>
  <si>
    <t>5. J.B.C.D.5.3.11</t>
  </si>
  <si>
    <r>
      <t>Reinfoced cement concrete work in beam,suspanded floor,roof having slope up to 15</t>
    </r>
    <r>
      <rPr>
        <b/>
        <vertAlign val="superscript"/>
        <sz val="12"/>
        <color theme="1"/>
        <rFont val="Century"/>
        <family val="1"/>
      </rPr>
      <t>o</t>
    </r>
    <r>
      <rPr>
        <b/>
        <sz val="12"/>
        <color theme="1"/>
        <rFont val="Century"/>
        <family val="1"/>
      </rPr>
      <t>landings,balconies,shelves,chajja,lintels,bands plain window sills,staircases and sprial stair cases above plinth level up to floor five level,excluding cost of centring,shuttring,finishing and reinforcements:1:1.5:3(1cement:1.5 coarse sand(zone-lll):3 grade stone agreegate 20mm nominal size)..........do…..all complete as per specification and direction of E/I.</t>
    </r>
  </si>
  <si>
    <t>06. 5.3.17.1</t>
  </si>
  <si>
    <t>Centring and shuttring including strutting,propping etc. and removal of from for  Foundation, footings,bases of column,etc for mass concrete</t>
  </si>
  <si>
    <t>m2</t>
  </si>
  <si>
    <t>07. (J.B.C.D.-5.5.4</t>
  </si>
  <si>
    <t>Providing Tor steel reinforcement of 8mm  dia bars as per approved design and drawing -----do-----do-----</t>
  </si>
  <si>
    <t>MT</t>
  </si>
  <si>
    <t>08 (J.B.C.D.-
5.5.5</t>
  </si>
  <si>
    <t>Providing Tor steel reinforcement of 10mm dia bars as per approved design and drawing -----do-----do-----</t>
  </si>
  <si>
    <t>CARRIAGE OF MATERIALS</t>
  </si>
  <si>
    <t>i</t>
  </si>
  <si>
    <t>SAND-LEAD-42km</t>
  </si>
  <si>
    <t>ii</t>
  </si>
  <si>
    <t>SAND LOCAL-LEAD-18KM</t>
  </si>
  <si>
    <t>iii</t>
  </si>
  <si>
    <t>CHIPS-LEAD-25km</t>
  </si>
  <si>
    <t>iv</t>
  </si>
  <si>
    <t>BOULDER-LEAD-29KM</t>
  </si>
  <si>
    <t>v</t>
  </si>
  <si>
    <t>EARTH-LEAD-1km</t>
  </si>
  <si>
    <t>Total</t>
  </si>
  <si>
    <t>Add 18% GST</t>
  </si>
  <si>
    <t>Add 1% Labour cess</t>
  </si>
  <si>
    <t>G.Total</t>
  </si>
  <si>
    <t>Say</t>
  </si>
  <si>
    <t xml:space="preserve">BILL OF QUANTITY </t>
  </si>
  <si>
    <t>Name of Work :- Improvement of PCC road in saket vihar from L-1 to L-7 Under Ward No. 26.</t>
  </si>
  <si>
    <t>Items of work</t>
  </si>
  <si>
    <t>Labour for cleaning the work site before and after work etc.</t>
  </si>
  <si>
    <t>each</t>
  </si>
  <si>
    <r>
      <rPr>
        <b/>
        <sz val="10"/>
        <color theme="1"/>
        <rFont val="Century"/>
        <family val="1"/>
      </rPr>
      <t>2.</t>
    </r>
    <r>
      <rPr>
        <sz val="10"/>
        <color theme="1"/>
        <rFont val="Century"/>
        <family val="1"/>
      </rPr>
      <t xml:space="preserve">            5.1.1 + 5.1.2</t>
    </r>
  </si>
  <si>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</si>
  <si>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</si>
  <si>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3 16.91.2(a)  DSR 2019</t>
  </si>
  <si>
    <t xml:space="preserve">Providing and laying factory made chamfered edge Cement Concrete paver blocks In foot path, park &amp; lawns driveway or light &amp; traffic parking etc. of required strength, thickness &amp; size/ shape, made by table vibratory method using PU mould, laid in required colour &amp; pattern over 50mm thick compacted bed of course sand, compacting and proper embedding/ laying of inter locking paver blocks into the sand bedding layer through vibratory compaction by using plate vibrator, filling the joints with sand and cutting of paver blocks as per required size and pattern, finishing and sweeping extra sand, all complete as per manufacturer's specifications &amp; direction of Engineer in-Charge.
(a) 80mm thick Cement concrete paver block of M-30 grade with approved colour, design &amp; pattern  </t>
  </si>
  <si>
    <t>M2</t>
  </si>
  <si>
    <t>4. 5.3.1.1</t>
  </si>
  <si>
    <r>
      <t xml:space="preserve">Providing and Layng in Position cement concrete of specified grade excluding the cost of centring and shuttering……All work Upto plinth Level:                       </t>
    </r>
    <r>
      <rPr>
        <b/>
        <sz val="10"/>
        <color theme="1"/>
        <rFont val="Century"/>
        <family val="1"/>
      </rPr>
      <t>1:1.5:3 (1 Cement :1.5 Coarse Cement sand  (Zone III): 3 Graded stone agregate 20 mm nominal Size)</t>
    </r>
  </si>
  <si>
    <t>5  5.3.17.1</t>
  </si>
  <si>
    <t>Centering and Shuttering including struting,propping etc and removal of from for Foundation, footing s bases of Coloumns etc for mass Concrete</t>
  </si>
  <si>
    <t>Stone Chips (Lead 22 KM)</t>
  </si>
  <si>
    <t>Earth (Lead Upto 1 KM)</t>
  </si>
  <si>
    <t>M3</t>
  </si>
  <si>
    <t>Name of Work :- Construction of PCC Road at (A) bazra bhaskar nagar road no.-04 house of milan sen to house of sunil gupta (B) amba toli house of manoj jee to PCC main road under ward no-35</t>
  </si>
  <si>
    <t>1
5.1.1 J.B.C.D</t>
  </si>
  <si>
    <t xml:space="preserve">2
4/M004 </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</si>
  <si>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</si>
  <si>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</si>
  <si>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</si>
  <si>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</si>
  <si>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</si>
  <si>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</si>
  <si>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Sand (Lead 49 KM)</t>
  </si>
  <si>
    <t>Sand Local / Dust(Lead 22 KM)</t>
  </si>
  <si>
    <t>Stone Chips  (Lead 22 KM)</t>
  </si>
  <si>
    <t>BOULDER-LEAD-( 36 KM )</t>
  </si>
  <si>
    <t>Name of Work :- Construction of Boundary Wall in Masna at Dipa Toli under Ward No.35.</t>
  </si>
  <si>
    <t>1.            5.1.1
 + 
5.1.2 JBCD</t>
  </si>
  <si>
    <t>3
5.6.3 JBCD</t>
  </si>
  <si>
    <t>5
5.2.6 JBCD</t>
  </si>
  <si>
    <t>Providing  Tor steel reinforcement of 8mm dia rods bars as per approved design and drawing –do-- --do—TMT Fe 500 (only valid for SAIL and TATA steel,JSPL,Electro steel Ltd and Vizal steel) +Providing  Tor steel reinforcement of 10mm,12mm and 16mm dia  bars as per approved design and drawing –do-- --do—</t>
  </si>
  <si>
    <t>kg</t>
  </si>
  <si>
    <t>Sand  (Lead Upto 47 km)</t>
  </si>
  <si>
    <t>Local Sand (Lead 16KM)</t>
  </si>
  <si>
    <t>Name of Work :- Construction of Stage at argora piper toli jatra maidan under Ward No.35.</t>
  </si>
  <si>
    <t>1
BCD  ITEM 5.1.1</t>
  </si>
  <si>
    <t>E/W in excavation of foundation trenches as per designed section in all kinds of soil,including moorum soil,soil mixed with kankar,pebbles and boulders upto 300mm size and disposal of the same (beyond 50m away from the toe of dam in the countryside ) within initial lead of 150m and lift of 1.5m, all lifts as per specification and direction of E/I.</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</si>
  <si>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</si>
  <si>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</si>
  <si>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WRD 2016 ITEM .-5.6.8)</t>
  </si>
  <si>
    <t>4. J.B.C.D.5.3.1.2</t>
  </si>
  <si>
    <t>Providing P.C.C.M-150 in nominal mix of (1:2.:4)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</si>
  <si>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5.      (J.B.C.D-5.2.34 )</t>
  </si>
  <si>
    <t xml:space="preserve">Providing  rough dressed course stone masonry in cement mortar (1:4) in foundation and plinth with hammer dressed stone of less than0 .03 M³ in volume and clean coarse sand of F.M. 2 to 2.5 including cost of screening ,raking out joints to 20mm depth,curing , taxes and royalty all complete , as per specification and direction of E/I.                                                                                                                                                                                                                                                                                                                                                                          </t>
  </si>
  <si>
    <t>6. J.B.C.D.5.7.12+5.7.    11</t>
  </si>
  <si>
    <t>Providing 25mm Thick cement plaster(1:4) with clean coarse sand of F.M. 1.5 including curing with all leads and lifts of water ,scaffolding,taxes and royalty all complete as per specification and direction of E/I.+Providing 1.5mm cement punning including curing,carriage of water with all leads and lifts  as per specification and direction of E/I</t>
  </si>
  <si>
    <t>7         10.28    DSR</t>
  </si>
  <si>
    <t>Providing and fixing stainless steel ( Grade 304) railing made of Hollow tubes,channels, plates etc., including welding, grinding, buffing, polishing and making steel nuts and bolts complete, i/c fixing the railing with necessary accessoriescurvature (wherever required) and fitting the same with necessary stainless &amp; stainless steel dash fasteners , stainless steel bolts etc., of required size, on approval of Engineer-in-charge, (for payment purpose only weight of stainless steel members shall be considered excluding fixing accessories such as nuts,bolts, fasteners etc.). 28 KG /M2</t>
  </si>
  <si>
    <t>KG</t>
  </si>
  <si>
    <t>8            DSR 19
8.9.1.2
without GST &amp; cess</t>
  </si>
  <si>
    <t>Stone tile (polished) work for wall lining over 12 mm thick bed of cement mortar 1:3 (1 cement : 3
coarse sand) and cement slurry @ 3.3 kg/ sqm including pointing in white cement complete.
 8 mm thick Granite of any colour and shade</t>
  </si>
  <si>
    <t xml:space="preserve">m2 </t>
  </si>
  <si>
    <t>Carriage of materials</t>
  </si>
  <si>
    <t>SAND-LEAD-47KM</t>
  </si>
  <si>
    <t>SAND LOCAL-LEAD-16KM</t>
  </si>
  <si>
    <t>CHIPS-LEAD-22KM</t>
  </si>
  <si>
    <t>BOULDER-LEAD-36KM</t>
  </si>
  <si>
    <t>EARTH -LEAD -01 KM</t>
  </si>
  <si>
    <t>Name of Work :- Construction of Stage at dipa toli sarna akhra under Ward No.35.</t>
  </si>
  <si>
    <t>Name of Work :- Construction of RCC Drain at mahabir nagar avindo school PCC main road to main drain under ward no-36.</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</si>
  <si>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</si>
  <si>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</si>
  <si>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3
5.6.8</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</si>
  <si>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</si>
  <si>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</si>
  <si>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 5.3.11</t>
  </si>
  <si>
    <t>Renforced cement conrete work in beams, suspended floors, having slopeup to 15' landing, balconies, shelves, chajjas, lintels, bands, plain windowsill ---------do----do-------E/I 1:1.5:3 (1 Cement : 1.5 coarse sand zone(III): 3 graded stone aggregate 20mm nominal size)</t>
  </si>
  <si>
    <t>6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</si>
  <si>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</si>
  <si>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M.T.</t>
  </si>
  <si>
    <t>7
(B)5.5.5(a)</t>
  </si>
  <si>
    <t>10mm dia 60%</t>
  </si>
  <si>
    <t>8
5.3.17.1</t>
  </si>
  <si>
    <t>Centering and Shuttering including strutting, propping etc and removal of from for  
 Foundation , footing , bases of columns etc for mass concrete.</t>
  </si>
  <si>
    <r>
      <t>M</t>
    </r>
    <r>
      <rPr>
        <vertAlign val="superscript"/>
        <sz val="11"/>
        <rFont val="Century"/>
        <family val="1"/>
      </rPr>
      <t>3</t>
    </r>
  </si>
  <si>
    <t>Sand Local / Dust (Lead 22 KM)</t>
  </si>
  <si>
    <t>Stone Boulder (Lead 36  KM)</t>
  </si>
  <si>
    <t>Name of Work :- Beautification of dibdih eikhra garha sarna akhra under Ward No.35.</t>
  </si>
  <si>
    <t>1.            5.1.1 + 5.1.2</t>
  </si>
  <si>
    <t>2.  5.1.10</t>
  </si>
  <si>
    <t>3.      8.6.8</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</si>
  <si>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</si>
  <si>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</si>
  <si>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5                5.2.34</t>
  </si>
  <si>
    <t>Providing rough dressed course stone masonry in cement mortar (1:4) in foundation and plinth with hammer dressed stone ……………………………. all complete as per specification and direction of E/I</t>
  </si>
  <si>
    <t>6    5.7.12</t>
  </si>
  <si>
    <t xml:space="preserve">Providing 25mm thick cement plaster (1:4) with clean course sand F.M 1.5 includin screening curing with all leads and lifts of water, scaffoling taxes and royality all complete as per specification and direction of E/I </t>
  </si>
  <si>
    <t>7 5.8.23</t>
  </si>
  <si>
    <t>Providing two coats of snowcem of approved shade and make over old surface including washing cleaning, and preparing the walls, scaffolding, curing and taxes all complete as per building specification and direction of E/l.</t>
  </si>
  <si>
    <t>8.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</si>
  <si>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t>
  </si>
  <si>
    <t>sqm</t>
  </si>
  <si>
    <t>Sand  (Lead Upto 49km)</t>
  </si>
  <si>
    <t>Sand (Lead 14KM)</t>
  </si>
  <si>
    <t>Stone Boulder (Lead 36 KM)</t>
  </si>
  <si>
    <t>Name of Work :- Construction of RCC drain at new pundag road no 07 viswkarma bhawan to culvart undar ward no -36</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</si>
  <si>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10mm dia 40%</t>
  </si>
  <si>
    <t>12mm dia 60%</t>
  </si>
  <si>
    <t>Name of Work :- Construction of PCC Road at lower hatia different lane under ward no-52.</t>
  </si>
  <si>
    <t>Each</t>
  </si>
  <si>
    <t>2
5.1.1 J.B.C.D</t>
  </si>
  <si>
    <t xml:space="preserve">3
4/M004 </t>
  </si>
  <si>
    <t>4
5.6.8 J.B.C.D</t>
  </si>
  <si>
    <t>5
J.B.C.D 5.3.1.1</t>
  </si>
  <si>
    <t>6
   J.B.C.D 5.3.17.1</t>
  </si>
  <si>
    <t xml:space="preserve"> Sand with lead of 42 km</t>
  </si>
  <si>
    <t>Local Sand with lead of 15 km</t>
  </si>
  <si>
    <t>Stone Boulder with lead of 29 km</t>
  </si>
  <si>
    <t>Stone chips with lead of 15 km</t>
  </si>
  <si>
    <t>Earth (lead 01 KM)</t>
  </si>
  <si>
    <t>RANCHI MUNICIPAL CORPORATION</t>
  </si>
  <si>
    <t>Name of Work :- CONSTRACTION OF CHABUTRA, CULVERT AND SLAB AT TIRIL                                       UNDER WARD NO-38</t>
  </si>
  <si>
    <t>S.No</t>
  </si>
  <si>
    <t>Item of work</t>
  </si>
  <si>
    <t xml:space="preserve">Quantity </t>
  </si>
  <si>
    <t xml:space="preserve">Rate </t>
  </si>
  <si>
    <t xml:space="preserve">Amount </t>
  </si>
  <si>
    <t>nos.</t>
  </si>
  <si>
    <t>2         5.1.1</t>
  </si>
  <si>
    <t>Earthwork in excavation in foundation trenches in ordinary soil (vide classification of soil item-A) and disposal of excavated earth as obtained to a distance upto 50 M. including all lifts, levelling, ramming the foudation trenches, removing roots of trees, shrubs all complete as per approved design, building specification and direction of E/l.</t>
  </si>
  <si>
    <t>3    5.1.7</t>
  </si>
  <si>
    <t>Filling in foundation trenches and pinth in layers not exceeding 150mm thick well watered,rammed,fully compacted and fine dressed with earth obtained from excavation of foundation trenches within a lead of 50M and lift of 1.5M all complete as per building specification and direction of E/I(Mode of measurement compacted volue).</t>
  </si>
  <si>
    <t>4   5.1.10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</si>
  <si>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and direction of E/l (Mode of measurement complacted volume).</t>
  </si>
  <si>
    <t>5    5.6.3</t>
  </si>
  <si>
    <t>Providing designation 75 B one Brick flat soling joints filled with local sand including cost of watering taxes royalty all complete as per building specification and direction of E/l.</t>
  </si>
  <si>
    <t>M²</t>
  </si>
  <si>
    <t>6  5.3.1.4</t>
  </si>
  <si>
    <t xml:space="preserve">Providing and laying in position concrete of specified grade excluding the cost of centering and shuttering- All work upto plinth level : 1:3:6 (1 cemet : 3 coarse sand (zone-iii) : 6 graded stone aggregate 20mm nominal size ) </t>
  </si>
  <si>
    <t>7     5.2.6</t>
  </si>
  <si>
    <t>Providing designation 75 B brick work in C.M(1:6) in foundation and plinth   with approved quality of clean coarse sand of F.M 2 to 2.5 including providing 10mm thick mortar joints,cost of screening materials, raking out joints to 15mm depth,curing,taxes and royalty all complete as per building specification and direction of E/I.</t>
  </si>
  <si>
    <t>8   5.2.14</t>
  </si>
  <si>
    <t>Providing designation 75 B brick work in C.M.(1 :6) in superstructure with approved quality of clean coarse sand of F.M. 2 to2.5 including providing 10 mm thick mortar joints cost of screening materials , scafolding , raking out joints to 15mm depth curing, taxes and royalty all complete as per building specification and direction of E/l.</t>
  </si>
  <si>
    <t>9  5.3.10</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</si>
  <si>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 3 graded stone aggregate 20mm nominal size)                       </t>
  </si>
  <si>
    <t>10   5.3.30.1</t>
  </si>
  <si>
    <t xml:space="preserve">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 (1 cement :1.5 coarse sand(zoneIII): 3 graded stone aggregate 20mm nominal size)          </t>
  </si>
  <si>
    <t>11    5.5.5(a)</t>
  </si>
  <si>
    <t>Providing tor steel reinforcement of 8mm.,10mm,12mmm&amp;16mmmdia. rods as per approved design and drawing excluding carriage of M.S. bars to work site , cutting, bending and binding with annealed wire with cost of wire, removal of rust placing the rods in position all complete as per building specification and direction of E/l. Taking 8mm TMT FE 500 ( only valid for  Tata (Tiscon) SAIL, JSPL, Electro Steels Ltd., Bokaro, &amp; Vizag (RINL)</t>
  </si>
  <si>
    <t>12   5.7.3    +  5.7.11</t>
  </si>
  <si>
    <t>Providing 12mm cement plaster (1:6) with clean coarse sand of F.M. 1.5   including   screening,   curing  with  all   leads  and   lifts  of water, scaffolding taxes and royalty all complete as per building specification and direction of E/l.</t>
  </si>
  <si>
    <t>13  5.3.17.1</t>
  </si>
  <si>
    <t>Centering and Shuttering including struting,propping etc and removal of from for    Foundation, footing, bases of columns, etc for mass concrete</t>
  </si>
  <si>
    <t>Carriage of Material</t>
  </si>
  <si>
    <t>Bricks  Lead- 8KM</t>
  </si>
  <si>
    <t>Th</t>
  </si>
  <si>
    <t>Local Sand Lead-16KM</t>
  </si>
  <si>
    <t>Sand  Lead- 47 KM</t>
  </si>
  <si>
    <t>Chips Lead- 20 KM</t>
  </si>
  <si>
    <t>Earth Lead-01 KM</t>
  </si>
  <si>
    <t>SAY</t>
  </si>
  <si>
    <t>BOQ FOR CONSTRUCTION OF  RCC DRAIN AT MACHUA MOHALLAH SHAKHUA BAGAAN UNDER WARD NO 38</t>
  </si>
  <si>
    <t>Sl.No.</t>
  </si>
  <si>
    <t>Items of Work</t>
  </si>
  <si>
    <t>Qnty</t>
  </si>
  <si>
    <t>3     BCD 5.1.10</t>
  </si>
  <si>
    <t>4       5.6.8</t>
  </si>
  <si>
    <t>8 mm dia. Bar</t>
  </si>
  <si>
    <t>10 mm dia bar</t>
  </si>
  <si>
    <t>CF</t>
  </si>
  <si>
    <t>BF</t>
  </si>
  <si>
    <t>7     5.3.11</t>
  </si>
  <si>
    <t>8      5.5.5.</t>
  </si>
  <si>
    <t>9    5.3.17.1</t>
  </si>
  <si>
    <t>SAND LEAD 47 KM</t>
  </si>
  <si>
    <t>LOCAL SAND LEAD 16 KM</t>
  </si>
  <si>
    <t>m4</t>
  </si>
  <si>
    <t>CHIPS LEAD 20 KM</t>
  </si>
  <si>
    <t>m5</t>
  </si>
  <si>
    <t>m6</t>
  </si>
  <si>
    <t>m7</t>
  </si>
  <si>
    <t xml:space="preserve"> Total</t>
  </si>
</sst>
</file>

<file path=xl/styles.xml><?xml version="1.0" encoding="utf-8"?>
<styleSheet xmlns="http://schemas.openxmlformats.org/spreadsheetml/2006/main">
  <numFmts count="3">
    <numFmt numFmtId="164" formatCode="0.0000"/>
    <numFmt numFmtId="165" formatCode="0.000"/>
    <numFmt numFmtId="166" formatCode="&quot;₹&quot;\ #,##0.00"/>
  </numFmts>
  <fonts count="38">
    <font>
      <sz val="11"/>
      <color theme="1"/>
      <name val="Calibri"/>
      <family val="2"/>
      <scheme val="minor"/>
    </font>
    <font>
      <b/>
      <sz val="11"/>
      <color theme="1"/>
      <name val="Calibri"/>
      <family val="2"/>
      <scheme val="minor"/>
    </font>
    <font>
      <b/>
      <sz val="18"/>
      <color theme="1"/>
      <name val="Century"/>
      <family val="1"/>
    </font>
    <font>
      <b/>
      <sz val="16"/>
      <color theme="1"/>
      <name val="Century"/>
      <family val="1"/>
    </font>
    <font>
      <b/>
      <sz val="14"/>
      <color theme="1"/>
      <name val="Century"/>
      <family val="1"/>
    </font>
    <font>
      <b/>
      <sz val="10"/>
      <color theme="1"/>
      <name val="Century"/>
      <family val="1"/>
    </font>
    <font>
      <vertAlign val="superscript"/>
      <sz val="10"/>
      <name val="Century"/>
      <family val="1"/>
    </font>
    <font>
      <b/>
      <sz val="20"/>
      <color theme="1"/>
      <name val="Calibri"/>
      <family val="2"/>
      <scheme val="minor"/>
    </font>
    <font>
      <b/>
      <sz val="16"/>
      <color theme="1"/>
      <name val="Calibri"/>
      <family val="2"/>
      <scheme val="minor"/>
    </font>
    <font>
      <b/>
      <u/>
      <sz val="14"/>
      <color theme="1"/>
      <name val="Calibri"/>
      <family val="2"/>
      <scheme val="minor"/>
    </font>
    <font>
      <sz val="12"/>
      <color theme="1"/>
      <name val="Calibri"/>
      <family val="2"/>
      <scheme val="minor"/>
    </font>
    <font>
      <b/>
      <sz val="12"/>
      <color theme="1"/>
      <name val="Calibri"/>
      <family val="2"/>
      <scheme val="minor"/>
    </font>
    <font>
      <b/>
      <sz val="12"/>
      <color theme="1"/>
      <name val="Century"/>
      <family val="1"/>
    </font>
    <font>
      <sz val="12"/>
      <color theme="1"/>
      <name val="Century"/>
      <family val="1"/>
    </font>
    <font>
      <b/>
      <vertAlign val="superscript"/>
      <sz val="12"/>
      <color theme="1"/>
      <name val="Century"/>
      <family val="1"/>
    </font>
    <font>
      <b/>
      <u/>
      <sz val="14"/>
      <color theme="1"/>
      <name val="Century"/>
      <family val="1"/>
    </font>
    <font>
      <b/>
      <sz val="14"/>
      <color theme="1"/>
      <name val="Calibri"/>
      <family val="2"/>
      <scheme val="minor"/>
    </font>
    <font>
      <b/>
      <sz val="11"/>
      <color theme="1"/>
      <name val="Century"/>
      <family val="1"/>
    </font>
    <font>
      <sz val="10"/>
      <color theme="1"/>
      <name val="Century"/>
      <family val="1"/>
    </font>
    <font>
      <vertAlign val="superscript"/>
      <sz val="11"/>
      <name val="Century"/>
      <family val="1"/>
    </font>
    <font>
      <sz val="11"/>
      <color theme="1"/>
      <name val="Century"/>
      <family val="1"/>
    </font>
    <font>
      <b/>
      <sz val="16"/>
      <name val="Arial"/>
      <family val="2"/>
    </font>
    <font>
      <sz val="10"/>
      <name val="Arial"/>
      <family val="2"/>
    </font>
    <font>
      <b/>
      <sz val="12"/>
      <name val="Arial"/>
      <family val="2"/>
    </font>
    <font>
      <b/>
      <sz val="10"/>
      <name val="Arial"/>
      <family val="2"/>
    </font>
    <font>
      <b/>
      <u/>
      <sz val="16"/>
      <name val="Arial"/>
      <family val="2"/>
    </font>
    <font>
      <b/>
      <sz val="11"/>
      <color rgb="FFFF0000"/>
      <name val="Arial"/>
      <family val="2"/>
    </font>
    <font>
      <b/>
      <sz val="11"/>
      <name val="Arial"/>
      <family val="2"/>
    </font>
    <font>
      <b/>
      <sz val="10"/>
      <color rgb="FFFF0000"/>
      <name val="Arial"/>
      <family val="2"/>
    </font>
    <font>
      <b/>
      <sz val="11"/>
      <color theme="1"/>
      <name val="Arial"/>
      <family val="2"/>
    </font>
    <font>
      <b/>
      <sz val="10"/>
      <color theme="1"/>
      <name val="Arial"/>
      <family val="2"/>
    </font>
    <font>
      <b/>
      <sz val="12"/>
      <color theme="1"/>
      <name val="Arial"/>
      <family val="2"/>
    </font>
    <font>
      <sz val="10"/>
      <color theme="1"/>
      <name val="Arial"/>
      <family val="2"/>
    </font>
    <font>
      <b/>
      <u/>
      <sz val="11"/>
      <color rgb="FFFF0000"/>
      <name val="Arial"/>
      <family val="2"/>
    </font>
    <font>
      <sz val="22"/>
      <color theme="1"/>
      <name val="Century"/>
      <family val="1"/>
    </font>
    <font>
      <sz val="9"/>
      <color theme="1"/>
      <name val="Calibri"/>
      <family val="2"/>
      <scheme val="minor"/>
    </font>
    <font>
      <b/>
      <sz val="9"/>
      <color theme="1"/>
      <name val="Century"/>
      <family val="1"/>
    </font>
    <font>
      <sz val="16"/>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2" fillId="0" borderId="0"/>
    <xf numFmtId="0" fontId="22" fillId="0" borderId="0"/>
  </cellStyleXfs>
  <cellXfs count="169">
    <xf numFmtId="0" fontId="0" fillId="0" borderId="0" xfId="0"/>
    <xf numFmtId="0" fontId="2" fillId="0" borderId="1" xfId="0" applyFont="1" applyBorder="1" applyAlignment="1">
      <alignment horizontal="center" vertical="center"/>
    </xf>
    <xf numFmtId="0" fontId="5"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0" fontId="1" fillId="0" borderId="0" xfId="0" applyFont="1" applyAlignment="1">
      <alignment horizontal="center" vertical="center"/>
    </xf>
    <xf numFmtId="1" fontId="1" fillId="0" borderId="4"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 fontId="1" fillId="0" borderId="4" xfId="0" applyNumberFormat="1" applyFont="1" applyBorder="1" applyAlignment="1">
      <alignment horizontal="center" vertical="center" wrapText="1"/>
    </xf>
    <xf numFmtId="0" fontId="10" fillId="0" borderId="0" xfId="0" applyFont="1"/>
    <xf numFmtId="0" fontId="11" fillId="2"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top" wrapText="1"/>
    </xf>
    <xf numFmtId="2" fontId="12" fillId="0" borderId="4" xfId="0" applyNumberFormat="1" applyFont="1" applyBorder="1" applyAlignment="1">
      <alignment horizontal="center" vertical="center" wrapText="1"/>
    </xf>
    <xf numFmtId="2" fontId="12" fillId="0" borderId="4" xfId="0" applyNumberFormat="1" applyFont="1" applyBorder="1" applyAlignment="1">
      <alignment horizontal="center" vertical="center"/>
    </xf>
    <xf numFmtId="0" fontId="13" fillId="0" borderId="0" xfId="0" applyFont="1"/>
    <xf numFmtId="0" fontId="13" fillId="0" borderId="0" xfId="0" applyFont="1" applyAlignment="1">
      <alignment horizontal="center"/>
    </xf>
    <xf numFmtId="0" fontId="12" fillId="0" borderId="4" xfId="0" applyFont="1" applyBorder="1" applyAlignment="1">
      <alignment horizontal="center" vertical="top" wrapText="1"/>
    </xf>
    <xf numFmtId="164" fontId="12" fillId="0" borderId="4" xfId="0" applyNumberFormat="1" applyFont="1" applyBorder="1" applyAlignment="1">
      <alignment horizontal="center" vertical="center" wrapText="1"/>
    </xf>
    <xf numFmtId="0" fontId="15" fillId="0" borderId="4" xfId="0" applyFont="1" applyBorder="1" applyAlignment="1">
      <alignment horizontal="left" vertical="top" wrapText="1"/>
    </xf>
    <xf numFmtId="0" fontId="12" fillId="0" borderId="4" xfId="0" applyFont="1" applyBorder="1" applyAlignment="1">
      <alignment horizontal="left" vertical="top"/>
    </xf>
    <xf numFmtId="0" fontId="12" fillId="0" borderId="4" xfId="0" applyFont="1" applyBorder="1" applyAlignment="1">
      <alignment horizontal="center" vertical="center"/>
    </xf>
    <xf numFmtId="2" fontId="12" fillId="0" borderId="4" xfId="0" applyNumberFormat="1" applyFont="1" applyBorder="1" applyAlignment="1">
      <alignment horizontal="left" vertical="top"/>
    </xf>
    <xf numFmtId="0" fontId="0" fillId="0" borderId="0" xfId="0" applyAlignment="1">
      <alignment vertical="center"/>
    </xf>
    <xf numFmtId="0" fontId="0" fillId="0" borderId="0" xfId="0" applyAlignment="1">
      <alignment vertical="top"/>
    </xf>
    <xf numFmtId="0" fontId="1" fillId="0" borderId="0" xfId="0" applyFont="1" applyAlignment="1">
      <alignment horizontal="center"/>
    </xf>
    <xf numFmtId="0" fontId="0" fillId="0" borderId="0" xfId="0" applyAlignment="1">
      <alignment horizontal="center" vertical="center"/>
    </xf>
    <xf numFmtId="0" fontId="17" fillId="0" borderId="4" xfId="0" applyFont="1" applyBorder="1" applyAlignment="1">
      <alignment horizontal="center" vertical="center" wrapText="1"/>
    </xf>
    <xf numFmtId="2" fontId="5"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65" fontId="1" fillId="0" borderId="4" xfId="0" applyNumberFormat="1" applyFont="1" applyBorder="1" applyAlignment="1">
      <alignment horizontal="center" vertical="center" wrapText="1"/>
    </xf>
    <xf numFmtId="0" fontId="20" fillId="0" borderId="4" xfId="0" applyFont="1" applyBorder="1"/>
    <xf numFmtId="2" fontId="17" fillId="0" borderId="4" xfId="0" applyNumberFormat="1" applyFont="1" applyBorder="1" applyAlignment="1">
      <alignment horizontal="center" vertical="center" wrapText="1"/>
    </xf>
    <xf numFmtId="0" fontId="17" fillId="0" borderId="4" xfId="0" applyFont="1" applyBorder="1" applyAlignment="1">
      <alignment horizontal="center" vertical="top" wrapText="1"/>
    </xf>
    <xf numFmtId="2" fontId="17" fillId="0" borderId="4" xfId="0" applyNumberFormat="1" applyFont="1" applyBorder="1" applyAlignment="1">
      <alignment horizontal="center" vertical="center"/>
    </xf>
    <xf numFmtId="0" fontId="22" fillId="0" borderId="0" xfId="0" applyFont="1"/>
    <xf numFmtId="0" fontId="24" fillId="0" borderId="6" xfId="0" applyFont="1" applyBorder="1" applyAlignment="1">
      <alignment horizontal="center" vertical="center" wrapText="1"/>
    </xf>
    <xf numFmtId="2" fontId="24" fillId="0" borderId="6" xfId="0" applyNumberFormat="1" applyFont="1" applyBorder="1" applyAlignment="1">
      <alignment horizontal="center" vertical="center" wrapText="1"/>
    </xf>
    <xf numFmtId="2" fontId="26" fillId="0" borderId="6" xfId="0" applyNumberFormat="1" applyFont="1" applyBorder="1" applyAlignment="1">
      <alignment horizontal="center" vertical="center" wrapText="1"/>
    </xf>
    <xf numFmtId="166" fontId="27" fillId="0" borderId="4" xfId="0" applyNumberFormat="1" applyFont="1" applyBorder="1" applyAlignment="1">
      <alignment horizontal="center" vertical="center" wrapText="1"/>
    </xf>
    <xf numFmtId="0" fontId="24" fillId="0" borderId="0" xfId="0" applyFont="1"/>
    <xf numFmtId="0" fontId="24" fillId="0" borderId="0" xfId="0" applyFont="1" applyAlignment="1">
      <alignment vertical="center"/>
    </xf>
    <xf numFmtId="0" fontId="24" fillId="0" borderId="4" xfId="0" applyFont="1" applyBorder="1" applyAlignment="1">
      <alignment horizontal="center" vertical="center" wrapText="1"/>
    </xf>
    <xf numFmtId="2" fontId="24" fillId="0" borderId="4" xfId="0" applyNumberFormat="1" applyFont="1" applyBorder="1" applyAlignment="1">
      <alignment horizontal="center" vertical="center" wrapText="1"/>
    </xf>
    <xf numFmtId="2" fontId="26" fillId="0" borderId="4" xfId="0" applyNumberFormat="1" applyFont="1" applyBorder="1" applyAlignment="1">
      <alignment horizontal="center" vertical="center" wrapText="1"/>
    </xf>
    <xf numFmtId="0" fontId="24" fillId="3" borderId="4" xfId="1" applyFont="1" applyFill="1" applyBorder="1" applyAlignment="1">
      <alignment horizontal="center" vertical="center" wrapText="1"/>
    </xf>
    <xf numFmtId="2" fontId="24" fillId="3" borderId="4" xfId="0" applyNumberFormat="1" applyFont="1" applyFill="1" applyBorder="1" applyAlignment="1">
      <alignment horizontal="center" vertical="center"/>
    </xf>
    <xf numFmtId="2" fontId="26" fillId="3" borderId="4" xfId="0" applyNumberFormat="1" applyFont="1" applyFill="1" applyBorder="1" applyAlignment="1">
      <alignment horizontal="center" vertical="center"/>
    </xf>
    <xf numFmtId="0" fontId="28" fillId="3" borderId="0" xfId="0" applyFont="1" applyFill="1"/>
    <xf numFmtId="0" fontId="29" fillId="0" borderId="4" xfId="0" applyFont="1" applyBorder="1" applyAlignment="1" applyProtection="1">
      <alignment horizontal="center" vertical="center" wrapText="1"/>
      <protection locked="0"/>
    </xf>
    <xf numFmtId="2" fontId="27" fillId="3" borderId="4" xfId="0" applyNumberFormat="1" applyFont="1" applyFill="1" applyBorder="1" applyAlignment="1">
      <alignment horizontal="center" vertical="center"/>
    </xf>
    <xf numFmtId="2" fontId="26" fillId="3" borderId="4" xfId="1" applyNumberFormat="1" applyFont="1" applyFill="1" applyBorder="1" applyAlignment="1">
      <alignment horizontal="center" vertical="center"/>
    </xf>
    <xf numFmtId="2" fontId="26" fillId="3" borderId="4" xfId="2" applyNumberFormat="1" applyFont="1" applyFill="1" applyBorder="1" applyAlignment="1">
      <alignment horizontal="center" vertical="center"/>
    </xf>
    <xf numFmtId="0" fontId="24" fillId="0" borderId="4" xfId="0" applyFont="1" applyBorder="1" applyAlignment="1" applyProtection="1">
      <alignment horizontal="center" vertical="center"/>
      <protection locked="0"/>
    </xf>
    <xf numFmtId="166" fontId="27" fillId="3" borderId="4" xfId="0" applyNumberFormat="1" applyFont="1" applyFill="1" applyBorder="1" applyAlignment="1">
      <alignment horizontal="center" vertical="center"/>
    </xf>
    <xf numFmtId="0" fontId="24" fillId="3" borderId="4" xfId="0" applyFont="1" applyFill="1" applyBorder="1" applyAlignment="1">
      <alignment horizontal="center" vertical="center" wrapText="1"/>
    </xf>
    <xf numFmtId="0" fontId="24" fillId="0" borderId="4" xfId="1" applyFont="1" applyBorder="1" applyAlignment="1">
      <alignment horizontal="center" vertical="center" wrapText="1"/>
    </xf>
    <xf numFmtId="2" fontId="24" fillId="0" borderId="4" xfId="0" applyNumberFormat="1" applyFont="1" applyBorder="1" applyAlignment="1">
      <alignment horizontal="center" vertical="center"/>
    </xf>
    <xf numFmtId="2" fontId="26" fillId="0" borderId="4" xfId="1" applyNumberFormat="1" applyFont="1" applyBorder="1" applyAlignment="1">
      <alignment horizontal="center" vertical="center"/>
    </xf>
    <xf numFmtId="166" fontId="27" fillId="0" borderId="4" xfId="0" applyNumberFormat="1" applyFont="1" applyBorder="1" applyAlignment="1">
      <alignment horizontal="center" vertical="center"/>
    </xf>
    <xf numFmtId="2" fontId="26" fillId="0" borderId="4" xfId="0" applyNumberFormat="1" applyFont="1" applyBorder="1" applyAlignment="1">
      <alignment horizontal="center" vertical="center"/>
    </xf>
    <xf numFmtId="0" fontId="24" fillId="3" borderId="0" xfId="0" applyFont="1" applyFill="1"/>
    <xf numFmtId="0" fontId="24" fillId="0" borderId="4" xfId="1" applyFont="1" applyBorder="1" applyAlignment="1">
      <alignment horizontal="justify" vertical="top" wrapText="1"/>
    </xf>
    <xf numFmtId="2" fontId="24" fillId="0" borderId="4" xfId="0" applyNumberFormat="1" applyFont="1" applyBorder="1" applyAlignment="1">
      <alignment horizontal="center"/>
    </xf>
    <xf numFmtId="2" fontId="26" fillId="0" borderId="4" xfId="0" applyNumberFormat="1" applyFont="1" applyBorder="1" applyAlignment="1">
      <alignment horizontal="center"/>
    </xf>
    <xf numFmtId="0" fontId="24" fillId="0" borderId="4" xfId="0" applyFont="1" applyBorder="1" applyAlignment="1">
      <alignment horizontal="center" wrapText="1"/>
    </xf>
    <xf numFmtId="0" fontId="24" fillId="0" borderId="4" xfId="0" applyFont="1" applyBorder="1" applyAlignment="1">
      <alignment horizontal="justify"/>
    </xf>
    <xf numFmtId="1" fontId="24" fillId="0" borderId="4" xfId="0" applyNumberFormat="1" applyFont="1" applyBorder="1" applyAlignment="1">
      <alignment horizontal="center" vertical="center"/>
    </xf>
    <xf numFmtId="165" fontId="24" fillId="0" borderId="4" xfId="0" applyNumberFormat="1" applyFont="1" applyBorder="1" applyAlignment="1">
      <alignment horizontal="center" vertical="center"/>
    </xf>
    <xf numFmtId="2" fontId="27" fillId="0" borderId="4" xfId="0" applyNumberFormat="1" applyFont="1" applyBorder="1" applyAlignment="1">
      <alignment horizontal="center"/>
    </xf>
    <xf numFmtId="2" fontId="24" fillId="3" borderId="4" xfId="0" applyNumberFormat="1" applyFont="1" applyFill="1" applyBorder="1" applyAlignment="1">
      <alignment horizontal="center"/>
    </xf>
    <xf numFmtId="0" fontId="29" fillId="0" borderId="4" xfId="0" applyFont="1" applyBorder="1"/>
    <xf numFmtId="0" fontId="30" fillId="0" borderId="4" xfId="0" applyFont="1" applyBorder="1" applyAlignment="1">
      <alignment horizontal="justify" vertical="top"/>
    </xf>
    <xf numFmtId="166" fontId="31" fillId="0" borderId="4" xfId="0" applyNumberFormat="1" applyFont="1" applyBorder="1" applyAlignment="1">
      <alignment horizontal="center" vertical="center"/>
    </xf>
    <xf numFmtId="0" fontId="29" fillId="0" borderId="4" xfId="0" applyFont="1" applyBorder="1" applyAlignment="1">
      <alignment horizontal="right"/>
    </xf>
    <xf numFmtId="0" fontId="24" fillId="0" borderId="0" xfId="0" applyFont="1" applyAlignment="1">
      <alignment horizontal="center" wrapText="1"/>
    </xf>
    <xf numFmtId="0" fontId="32" fillId="0" borderId="0" xfId="0" applyFont="1" applyAlignment="1">
      <alignment horizontal="justify"/>
    </xf>
    <xf numFmtId="1" fontId="32" fillId="0" borderId="0" xfId="0" applyNumberFormat="1" applyFont="1" applyAlignment="1">
      <alignment horizontal="center" vertical="center"/>
    </xf>
    <xf numFmtId="165" fontId="32" fillId="0" borderId="0" xfId="0" applyNumberFormat="1" applyFont="1" applyAlignment="1">
      <alignment horizontal="center" vertical="center"/>
    </xf>
    <xf numFmtId="2" fontId="32" fillId="0" borderId="0" xfId="0" applyNumberFormat="1" applyFont="1" applyAlignment="1">
      <alignment horizontal="center"/>
    </xf>
    <xf numFmtId="2" fontId="33" fillId="0" borderId="0" xfId="0" applyNumberFormat="1" applyFont="1" applyAlignment="1">
      <alignment horizontal="center"/>
    </xf>
    <xf numFmtId="166" fontId="29" fillId="0" borderId="0" xfId="0" applyNumberFormat="1" applyFont="1"/>
    <xf numFmtId="0" fontId="24" fillId="0" borderId="0" xfId="0" applyFont="1" applyAlignment="1">
      <alignment wrapText="1"/>
    </xf>
    <xf numFmtId="0" fontId="32" fillId="0" borderId="0" xfId="0" applyFont="1" applyAlignment="1">
      <alignment horizontal="center" vertical="center"/>
    </xf>
    <xf numFmtId="0" fontId="32" fillId="0" borderId="0" xfId="0" applyFont="1" applyAlignment="1">
      <alignment horizontal="center"/>
    </xf>
    <xf numFmtId="2" fontId="26" fillId="0" borderId="0" xfId="0" applyNumberFormat="1" applyFont="1" applyAlignment="1">
      <alignment horizontal="center"/>
    </xf>
    <xf numFmtId="0" fontId="22" fillId="0" borderId="0" xfId="0" applyFont="1" applyAlignment="1">
      <alignment horizontal="justify"/>
    </xf>
    <xf numFmtId="1" fontId="22" fillId="0" borderId="0" xfId="0" applyNumberFormat="1" applyFont="1" applyAlignment="1">
      <alignment horizontal="center" vertical="center"/>
    </xf>
    <xf numFmtId="165" fontId="22" fillId="0" borderId="0" xfId="0" applyNumberFormat="1" applyFont="1" applyAlignment="1">
      <alignment horizontal="center" vertical="center"/>
    </xf>
    <xf numFmtId="2" fontId="22" fillId="0" borderId="0" xfId="0" applyNumberFormat="1" applyFont="1" applyAlignment="1">
      <alignment horizontal="center"/>
    </xf>
    <xf numFmtId="166" fontId="27" fillId="0" borderId="0" xfId="0" applyNumberFormat="1" applyFont="1"/>
    <xf numFmtId="0" fontId="35" fillId="0" borderId="0" xfId="0" applyFont="1"/>
    <xf numFmtId="0" fontId="5" fillId="0" borderId="4" xfId="0" applyFont="1" applyBorder="1" applyAlignment="1">
      <alignment horizontal="center" vertical="top" wrapText="1"/>
    </xf>
    <xf numFmtId="2" fontId="5" fillId="0" borderId="4" xfId="0" applyNumberFormat="1" applyFont="1" applyBorder="1" applyAlignment="1">
      <alignment horizontal="center" vertical="top" wrapText="1"/>
    </xf>
    <xf numFmtId="0" fontId="18" fillId="0" borderId="4" xfId="0" applyFont="1" applyBorder="1" applyAlignment="1">
      <alignment horizontal="center" vertical="center"/>
    </xf>
    <xf numFmtId="0" fontId="18" fillId="0" borderId="4" xfId="0" applyFont="1" applyBorder="1" applyAlignment="1">
      <alignment vertical="top" wrapText="1"/>
    </xf>
    <xf numFmtId="2" fontId="18"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18" fillId="0" borderId="7" xfId="0" applyFont="1" applyBorder="1" applyAlignment="1">
      <alignment horizontal="center" vertical="center" wrapText="1"/>
    </xf>
    <xf numFmtId="0" fontId="20" fillId="0" borderId="4" xfId="0" applyFont="1" applyBorder="1" applyAlignment="1">
      <alignment vertical="top" wrapText="1"/>
    </xf>
    <xf numFmtId="0" fontId="0" fillId="0" borderId="0" xfId="0" applyAlignment="1">
      <alignment horizontal="center"/>
    </xf>
    <xf numFmtId="2" fontId="18" fillId="0" borderId="4" xfId="0" applyNumberFormat="1" applyFont="1" applyBorder="1" applyAlignment="1">
      <alignment vertical="center"/>
    </xf>
    <xf numFmtId="0" fontId="18" fillId="0" borderId="4" xfId="0" applyFont="1" applyBorder="1" applyAlignment="1">
      <alignment vertical="center"/>
    </xf>
    <xf numFmtId="0" fontId="18" fillId="0" borderId="4" xfId="0" applyFont="1" applyBorder="1"/>
    <xf numFmtId="2" fontId="18" fillId="0" borderId="4" xfId="0" applyNumberFormat="1" applyFont="1" applyBorder="1"/>
    <xf numFmtId="0" fontId="20" fillId="0" borderId="4" xfId="0" applyFont="1" applyBorder="1" applyAlignment="1">
      <alignment horizontal="left" vertical="top" wrapText="1"/>
    </xf>
    <xf numFmtId="2" fontId="18" fillId="0" borderId="4" xfId="0" applyNumberFormat="1" applyFont="1" applyBorder="1" applyAlignment="1">
      <alignment horizontal="center"/>
    </xf>
    <xf numFmtId="2" fontId="20" fillId="0" borderId="4" xfId="0" applyNumberFormat="1" applyFont="1" applyBorder="1" applyAlignment="1">
      <alignment horizontal="left" vertical="top" wrapText="1"/>
    </xf>
    <xf numFmtId="1" fontId="0" fillId="0" borderId="4" xfId="0" applyNumberFormat="1" applyBorder="1" applyAlignment="1">
      <alignment horizontal="center" vertical="center"/>
    </xf>
    <xf numFmtId="2" fontId="1" fillId="0" borderId="4" xfId="0" applyNumberFormat="1" applyFont="1" applyBorder="1" applyAlignment="1">
      <alignment horizontal="center" vertical="center"/>
    </xf>
    <xf numFmtId="0" fontId="18" fillId="0" borderId="0" xfId="0" applyFont="1" applyAlignment="1">
      <alignment horizontal="center"/>
    </xf>
    <xf numFmtId="0" fontId="18" fillId="0" borderId="0" xfId="0" applyFont="1"/>
    <xf numFmtId="0" fontId="37" fillId="0" borderId="0" xfId="0" applyFont="1" applyAlignment="1">
      <alignment horizontal="center"/>
    </xf>
    <xf numFmtId="2" fontId="37" fillId="0" borderId="0" xfId="0" applyNumberFormat="1" applyFont="1" applyAlignment="1">
      <alignment horizontal="center"/>
    </xf>
    <xf numFmtId="2" fontId="35" fillId="0" borderId="0" xfId="0" applyNumberFormat="1" applyFont="1"/>
    <xf numFmtId="0" fontId="3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7" fillId="0" borderId="5" xfId="0" applyFont="1" applyBorder="1" applyAlignment="1">
      <alignment horizontal="center" vertical="center"/>
    </xf>
    <xf numFmtId="0" fontId="8" fillId="0" borderId="2" xfId="0" applyFont="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29" fillId="0" borderId="4" xfId="0" applyFont="1" applyBorder="1" applyAlignment="1">
      <alignment horizontal="left" vertical="top"/>
    </xf>
    <xf numFmtId="0" fontId="30" fillId="0" borderId="1" xfId="0" applyFont="1" applyBorder="1" applyAlignment="1" applyProtection="1">
      <alignment horizontal="justify" vertical="top" wrapText="1"/>
      <protection locked="0"/>
    </xf>
    <xf numFmtId="0" fontId="30" fillId="0" borderId="2" xfId="0" applyFont="1" applyBorder="1" applyAlignment="1" applyProtection="1">
      <alignment horizontal="justify" vertical="top" wrapText="1"/>
      <protection locked="0"/>
    </xf>
    <xf numFmtId="0" fontId="30" fillId="0" borderId="3" xfId="0" applyFont="1" applyBorder="1" applyAlignment="1" applyProtection="1">
      <alignment horizontal="justify" vertical="top" wrapText="1"/>
      <protection locked="0"/>
    </xf>
    <xf numFmtId="0" fontId="24" fillId="3" borderId="1" xfId="0" applyFont="1" applyFill="1" applyBorder="1" applyAlignment="1">
      <alignment horizontal="justify" vertical="top" wrapText="1"/>
    </xf>
    <xf numFmtId="0" fontId="24" fillId="3" borderId="2" xfId="0" applyFont="1" applyFill="1" applyBorder="1" applyAlignment="1">
      <alignment horizontal="justify" vertical="top" wrapText="1"/>
    </xf>
    <xf numFmtId="0" fontId="24" fillId="3" borderId="3" xfId="0" applyFont="1" applyFill="1" applyBorder="1" applyAlignment="1">
      <alignment horizontal="justify" vertical="top" wrapText="1"/>
    </xf>
    <xf numFmtId="0" fontId="24" fillId="0" borderId="1" xfId="0" applyFont="1" applyBorder="1" applyAlignment="1">
      <alignment horizontal="justify" vertical="top" wrapText="1"/>
    </xf>
    <xf numFmtId="0" fontId="24" fillId="0" borderId="2" xfId="0" applyFont="1" applyBorder="1" applyAlignment="1">
      <alignment horizontal="justify" vertical="top" wrapText="1"/>
    </xf>
    <xf numFmtId="0" fontId="24" fillId="0" borderId="3" xfId="0" applyFont="1" applyBorder="1" applyAlignment="1">
      <alignment horizontal="justify" vertical="top" wrapText="1"/>
    </xf>
    <xf numFmtId="0" fontId="24" fillId="0" borderId="1" xfId="1" applyFont="1" applyBorder="1" applyAlignment="1">
      <alignment horizontal="justify" vertical="top" wrapText="1"/>
    </xf>
    <xf numFmtId="0" fontId="24" fillId="0" borderId="2" xfId="1" applyFont="1" applyBorder="1" applyAlignment="1">
      <alignment horizontal="justify" vertical="top" wrapText="1"/>
    </xf>
    <xf numFmtId="0" fontId="24" fillId="0" borderId="3" xfId="1" applyFont="1" applyBorder="1" applyAlignment="1">
      <alignment horizontal="justify" vertical="top" wrapText="1"/>
    </xf>
    <xf numFmtId="0" fontId="21" fillId="0" borderId="5" xfId="0" applyFont="1" applyBorder="1" applyAlignment="1">
      <alignment horizontal="center" vertical="top" wrapText="1"/>
    </xf>
    <xf numFmtId="0" fontId="23" fillId="0" borderId="2" xfId="0" applyFont="1" applyBorder="1" applyAlignment="1">
      <alignment horizontal="center" vertical="top" wrapText="1"/>
    </xf>
    <xf numFmtId="0" fontId="24" fillId="0" borderId="2" xfId="0" applyFont="1" applyBorder="1" applyAlignment="1">
      <alignment horizontal="center" vertical="top" wrapText="1"/>
    </xf>
    <xf numFmtId="0" fontId="25" fillId="0" borderId="2" xfId="0" applyFont="1" applyBorder="1" applyAlignment="1">
      <alignment horizontal="center" vertical="top" wrapText="1"/>
    </xf>
    <xf numFmtId="0" fontId="24" fillId="0" borderId="1" xfId="0" applyFont="1" applyBorder="1" applyAlignment="1">
      <alignment horizontal="justify" vertical="center" wrapText="1"/>
    </xf>
    <xf numFmtId="0" fontId="24" fillId="0" borderId="2" xfId="0" applyFont="1" applyBorder="1" applyAlignment="1">
      <alignment horizontal="justify" vertical="center" wrapText="1"/>
    </xf>
    <xf numFmtId="0" fontId="24" fillId="0" borderId="3" xfId="0" applyFont="1" applyBorder="1" applyAlignment="1">
      <alignment horizontal="justify" vertical="center" wrapText="1"/>
    </xf>
    <xf numFmtId="1" fontId="0" fillId="0" borderId="1" xfId="0" applyNumberFormat="1" applyBorder="1" applyAlignment="1">
      <alignment horizontal="right" vertical="center"/>
    </xf>
    <xf numFmtId="1" fontId="0" fillId="0" borderId="2" xfId="0" applyNumberFormat="1" applyBorder="1" applyAlignment="1">
      <alignment horizontal="right" vertical="center"/>
    </xf>
    <xf numFmtId="1" fontId="0" fillId="0" borderId="3" xfId="0" applyNumberFormat="1" applyBorder="1" applyAlignment="1">
      <alignment horizontal="right" vertical="center"/>
    </xf>
    <xf numFmtId="0" fontId="34" fillId="0" borderId="0" xfId="0" applyFont="1" applyAlignment="1">
      <alignment horizontal="center" vertical="center" wrapText="1"/>
    </xf>
    <xf numFmtId="0" fontId="2" fillId="0" borderId="5" xfId="0" applyFont="1" applyBorder="1" applyAlignment="1">
      <alignment horizontal="center" vertical="top" wrapText="1"/>
    </xf>
    <xf numFmtId="0" fontId="36" fillId="0" borderId="5" xfId="0" applyFont="1" applyBorder="1" applyAlignment="1">
      <alignment horizontal="center" vertical="top" wrapText="1"/>
    </xf>
    <xf numFmtId="0" fontId="4" fillId="0" borderId="5" xfId="0" applyFont="1" applyBorder="1" applyAlignment="1">
      <alignment horizontal="center" vertical="top" wrapText="1"/>
    </xf>
    <xf numFmtId="2" fontId="0" fillId="0" borderId="1" xfId="0" applyNumberFormat="1" applyBorder="1" applyAlignment="1">
      <alignment horizontal="right" vertical="center" wrapText="1"/>
    </xf>
    <xf numFmtId="2" fontId="0" fillId="0" borderId="2" xfId="0" applyNumberFormat="1" applyBorder="1" applyAlignment="1">
      <alignment horizontal="right" vertical="center" wrapText="1"/>
    </xf>
    <xf numFmtId="2" fontId="0" fillId="0" borderId="3" xfId="0" applyNumberFormat="1" applyBorder="1" applyAlignment="1">
      <alignment horizontal="right" vertical="center" wrapText="1"/>
    </xf>
  </cellXfs>
  <cellStyles count="3">
    <cellStyle name="Normal" xfId="0" builtinId="0"/>
    <cellStyle name="Normal 2" xfId="1"/>
    <cellStyle name="Normal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JESH%20SIR/New%20folder/BOUNDRY%20WALL%20misir%20gonda%20w.n.%2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ard%2038%20boulder%20and%20rcc%20drain%20And%20RCC%20Bench%20%20At%20Ghasi%20Mohalla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10">
          <cell r="G10">
            <v>26.93</v>
          </cell>
          <cell r="H10" t="str">
            <v>m3</v>
          </cell>
          <cell r="I10">
            <v>167.33</v>
          </cell>
        </row>
        <row r="16">
          <cell r="G16">
            <v>2.99</v>
          </cell>
          <cell r="I16">
            <v>589.51</v>
          </cell>
        </row>
        <row r="22">
          <cell r="G22">
            <v>39.22</v>
          </cell>
          <cell r="I22">
            <v>330.34</v>
          </cell>
        </row>
        <row r="28">
          <cell r="G28">
            <v>2.99</v>
          </cell>
          <cell r="I28">
            <v>4961.7299999999996</v>
          </cell>
        </row>
        <row r="32">
          <cell r="G32">
            <v>3.7</v>
          </cell>
          <cell r="I32">
            <v>5110.26</v>
          </cell>
        </row>
        <row r="37">
          <cell r="G37">
            <v>3.18</v>
          </cell>
          <cell r="I37">
            <v>5218</v>
          </cell>
        </row>
        <row r="42">
          <cell r="G42">
            <v>3.11</v>
          </cell>
          <cell r="I42">
            <v>6082.45</v>
          </cell>
        </row>
        <row r="48">
          <cell r="G48">
            <v>3.67</v>
          </cell>
          <cell r="I48">
            <v>5218</v>
          </cell>
        </row>
        <row r="54">
          <cell r="G54">
            <v>27.04</v>
          </cell>
          <cell r="I54">
            <v>5244.08</v>
          </cell>
        </row>
        <row r="59">
          <cell r="H59" t="str">
            <v>MT</v>
          </cell>
          <cell r="I59">
            <v>83314.02</v>
          </cell>
        </row>
        <row r="61">
          <cell r="I61">
            <v>82096.539999999994</v>
          </cell>
        </row>
        <row r="63">
          <cell r="I63">
            <v>80879.070000000007</v>
          </cell>
        </row>
        <row r="68">
          <cell r="G68">
            <v>383.64</v>
          </cell>
          <cell r="I68">
            <v>174.07</v>
          </cell>
        </row>
        <row r="71">
          <cell r="G71">
            <v>383.64312267657994</v>
          </cell>
          <cell r="H71" t="str">
            <v>m2</v>
          </cell>
          <cell r="I71">
            <v>109.07</v>
          </cell>
        </row>
        <row r="76">
          <cell r="G76">
            <v>360</v>
          </cell>
          <cell r="H76" t="str">
            <v>kg</v>
          </cell>
          <cell r="I76">
            <v>118.98</v>
          </cell>
        </row>
        <row r="80">
          <cell r="G80">
            <v>6.6914498141263943</v>
          </cell>
          <cell r="I80">
            <v>70.61</v>
          </cell>
        </row>
        <row r="86">
          <cell r="G86">
            <v>115.59275092936804</v>
          </cell>
          <cell r="H86" t="str">
            <v>m2</v>
          </cell>
          <cell r="I86">
            <v>194.5</v>
          </cell>
        </row>
        <row r="89">
          <cell r="G89">
            <v>22.269343999999997</v>
          </cell>
        </row>
        <row r="90">
          <cell r="G90">
            <v>2.99</v>
          </cell>
        </row>
        <row r="91">
          <cell r="G91">
            <v>11.256599999999999</v>
          </cell>
        </row>
        <row r="93">
          <cell r="G93">
            <v>26.93</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ED ESTIMATE"/>
      <sheetName val="MATERIAL STATEMENT"/>
    </sheetNames>
    <sheetDataSet>
      <sheetData sheetId="0">
        <row r="5">
          <cell r="A5" t="str">
            <v>2.       (J.B.C.D 5.1.1+ 5.1.2)</v>
          </cell>
          <cell r="B5" t="str">
            <v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v>
          </cell>
        </row>
        <row r="9">
          <cell r="I9">
            <v>151.82</v>
          </cell>
        </row>
        <row r="10">
          <cell r="B10"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15">
          <cell r="B15" t="str">
            <v xml:space="preserve"> Supplying and laying (properly as per design and drawing )rip-rap with good quality of boulders duly packed including the cost of materials,royalty all taxes etc.but excluding the cost of carriage, all complete as per specification and direction of E/I.</v>
          </cell>
        </row>
        <row r="20">
          <cell r="A20" t="str">
            <v>5.             J.B.C.D.  5.3.10</v>
          </cell>
          <cell r="B20" t="str">
            <v>Reinforced cement concrete work in walls (any thickness), including attached pilasters, piers, abutments, posts and struts etc.above plinth level, excluding cost of centering, shuttering, finishing and reinforce:      1:1.5:3 (1 cement:1.5:coarse sand (zone-III):3 graded stone aggregate 20 mm nominal size)</v>
          </cell>
        </row>
        <row r="25">
          <cell r="A25" t="str">
            <v>6.   (J.B.C.D.-5.5.4  + 5.5.5a</v>
          </cell>
          <cell r="B25" t="str">
            <v xml:space="preserve">Providing Tor steel reinforcement of 10mm and 8mm dia bars as per approved design and drawing -----do-----do-----(a)10mm(TMT coil Fe 500)(Only valid for SAIL , TATA Steel) @2.5Kg/cft  </v>
          </cell>
        </row>
        <row r="44">
          <cell r="B44" t="str">
            <v>Providing  Precast R.C.C M 200 in nominal mix (1:1.5:3) in slab ……..do…..all complete as per specification and direction of E/I.</v>
          </cell>
        </row>
        <row r="49">
          <cell r="B49" t="str">
            <v>Providing  Tor steel reinforcement of 10mm dia  bars as per approved design and drawing –do-- --do—</v>
          </cell>
        </row>
        <row r="53">
          <cell r="B53" t="str">
            <v>Centering and shuttering including strutting, propping etc . And removal of form for foundation ,footings, base of columns, etc. for mass concrete</v>
          </cell>
        </row>
        <row r="63">
          <cell r="B63" t="str">
            <v>BOULDER-LEAD-34KM</v>
          </cell>
        </row>
        <row r="64">
          <cell r="B64" t="str">
            <v>EARTH-LEAD-1km</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2"/>
  <sheetViews>
    <sheetView tabSelected="1" topLeftCell="A28" workbookViewId="0">
      <selection activeCell="F32" sqref="F32"/>
    </sheetView>
  </sheetViews>
  <sheetFormatPr defaultRowHeight="15"/>
  <cols>
    <col min="1" max="1" width="11.28515625" customWidth="1"/>
    <col min="2" max="2" width="48" customWidth="1"/>
    <col min="3" max="3" width="10.5703125" customWidth="1"/>
    <col min="4" max="4" width="10" customWidth="1"/>
    <col min="5" max="5" width="14.28515625" customWidth="1"/>
    <col min="6" max="6" width="19.140625" customWidth="1"/>
  </cols>
  <sheetData>
    <row r="1" spans="1:6" ht="48.6" customHeight="1">
      <c r="A1" s="120" t="s">
        <v>0</v>
      </c>
      <c r="B1" s="121"/>
      <c r="C1" s="121"/>
      <c r="D1" s="121"/>
      <c r="E1" s="121"/>
      <c r="F1" s="122"/>
    </row>
    <row r="2" spans="1:6" ht="29.45" customHeight="1">
      <c r="A2" s="1"/>
      <c r="B2" s="123" t="s">
        <v>1</v>
      </c>
      <c r="C2" s="123"/>
      <c r="D2" s="123"/>
      <c r="E2" s="123"/>
      <c r="F2" s="124"/>
    </row>
    <row r="3" spans="1:6" ht="34.9" customHeight="1">
      <c r="A3" s="125" t="s">
        <v>2</v>
      </c>
      <c r="B3" s="126"/>
      <c r="C3" s="126"/>
      <c r="D3" s="126"/>
      <c r="E3" s="126"/>
      <c r="F3" s="127"/>
    </row>
    <row r="4" spans="1:6" ht="24" customHeight="1">
      <c r="A4" s="2" t="s">
        <v>3</v>
      </c>
      <c r="B4" s="2" t="s">
        <v>4</v>
      </c>
      <c r="C4" s="2" t="s">
        <v>5</v>
      </c>
      <c r="D4" s="2" t="s">
        <v>6</v>
      </c>
      <c r="E4" s="2" t="s">
        <v>7</v>
      </c>
      <c r="F4" s="2" t="s">
        <v>8</v>
      </c>
    </row>
    <row r="5" spans="1:6" ht="119.25" customHeight="1">
      <c r="A5" s="3" t="s">
        <v>9</v>
      </c>
      <c r="B5" s="3" t="s">
        <v>10</v>
      </c>
      <c r="C5" s="3">
        <f>[1]Estimate!G10</f>
        <v>26.93</v>
      </c>
      <c r="D5" s="3" t="str">
        <f>[1]Estimate!H10</f>
        <v>m3</v>
      </c>
      <c r="E5" s="3">
        <f>[1]Estimate!I10</f>
        <v>167.33</v>
      </c>
      <c r="F5" s="3">
        <f>C5*E5</f>
        <v>4506.1968999999999</v>
      </c>
    </row>
    <row r="6" spans="1:6" ht="89.45" customHeight="1">
      <c r="A6" s="3" t="s">
        <v>11</v>
      </c>
      <c r="B6" s="3" t="s">
        <v>12</v>
      </c>
      <c r="C6" s="3">
        <f>[1]Estimate!G16</f>
        <v>2.99</v>
      </c>
      <c r="D6" s="3" t="str">
        <f>D5</f>
        <v>m3</v>
      </c>
      <c r="E6" s="3">
        <f>[1]Estimate!I16</f>
        <v>589.51</v>
      </c>
      <c r="F6" s="3">
        <f t="shared" ref="F6:F20" si="0">C6*E6</f>
        <v>1762.6349</v>
      </c>
    </row>
    <row r="7" spans="1:6" ht="30">
      <c r="A7" s="3" t="s">
        <v>13</v>
      </c>
      <c r="B7" s="3" t="s">
        <v>14</v>
      </c>
      <c r="C7" s="3">
        <f>[1]Estimate!G22</f>
        <v>39.22</v>
      </c>
      <c r="D7" s="3" t="str">
        <f t="shared" ref="D7:D13" si="1">D6</f>
        <v>m3</v>
      </c>
      <c r="E7" s="3">
        <f>[1]Estimate!I22</f>
        <v>330.34</v>
      </c>
      <c r="F7" s="3">
        <f t="shared" si="0"/>
        <v>12955.934799999999</v>
      </c>
    </row>
    <row r="8" spans="1:6" ht="63" customHeight="1">
      <c r="A8" s="3" t="s">
        <v>15</v>
      </c>
      <c r="B8" s="3" t="s">
        <v>16</v>
      </c>
      <c r="C8" s="3">
        <f>[1]Estimate!G28</f>
        <v>2.99</v>
      </c>
      <c r="D8" s="3" t="str">
        <f t="shared" si="1"/>
        <v>m3</v>
      </c>
      <c r="E8" s="3">
        <f>[1]Estimate!I28</f>
        <v>4961.7299999999996</v>
      </c>
      <c r="F8" s="3">
        <f t="shared" si="0"/>
        <v>14835.572700000001</v>
      </c>
    </row>
    <row r="9" spans="1:6" ht="45">
      <c r="A9" s="3" t="s">
        <v>17</v>
      </c>
      <c r="B9" s="3" t="s">
        <v>18</v>
      </c>
      <c r="C9" s="3">
        <f>[1]Estimate!G32</f>
        <v>3.7</v>
      </c>
      <c r="D9" s="3" t="str">
        <f t="shared" si="1"/>
        <v>m3</v>
      </c>
      <c r="E9" s="3">
        <f>[1]Estimate!I32</f>
        <v>5110.26</v>
      </c>
      <c r="F9" s="3">
        <f t="shared" si="0"/>
        <v>18907.962000000003</v>
      </c>
    </row>
    <row r="10" spans="1:6" ht="84" customHeight="1">
      <c r="A10" s="3" t="s">
        <v>19</v>
      </c>
      <c r="B10" s="3" t="s">
        <v>20</v>
      </c>
      <c r="C10" s="3">
        <f>[1]Estimate!G37</f>
        <v>3.18</v>
      </c>
      <c r="D10" s="3" t="str">
        <f t="shared" si="1"/>
        <v>m3</v>
      </c>
      <c r="E10" s="3">
        <f>[1]Estimate!I37</f>
        <v>5218</v>
      </c>
      <c r="F10" s="3">
        <f t="shared" si="0"/>
        <v>16593.240000000002</v>
      </c>
    </row>
    <row r="11" spans="1:6" ht="54" customHeight="1">
      <c r="A11" s="3" t="s">
        <v>21</v>
      </c>
      <c r="B11" s="3" t="s">
        <v>22</v>
      </c>
      <c r="C11" s="3">
        <f>[1]Estimate!G42</f>
        <v>3.11</v>
      </c>
      <c r="D11" s="3" t="str">
        <f t="shared" si="1"/>
        <v>m3</v>
      </c>
      <c r="E11" s="3">
        <f>[1]Estimate!I42</f>
        <v>6082.45</v>
      </c>
      <c r="F11" s="3">
        <f t="shared" si="0"/>
        <v>18916.4195</v>
      </c>
    </row>
    <row r="12" spans="1:6" ht="75.75" customHeight="1">
      <c r="A12" s="3" t="s">
        <v>23</v>
      </c>
      <c r="B12" s="3" t="s">
        <v>24</v>
      </c>
      <c r="C12" s="3">
        <f>[1]Estimate!G48</f>
        <v>3.67</v>
      </c>
      <c r="D12" s="3" t="str">
        <f t="shared" si="1"/>
        <v>m3</v>
      </c>
      <c r="E12" s="3">
        <f>[1]Estimate!I48</f>
        <v>5218</v>
      </c>
      <c r="F12" s="3">
        <f t="shared" si="0"/>
        <v>19150.060000000001</v>
      </c>
    </row>
    <row r="13" spans="1:6" ht="30">
      <c r="A13" s="3" t="s">
        <v>25</v>
      </c>
      <c r="B13" s="3" t="s">
        <v>26</v>
      </c>
      <c r="C13" s="3">
        <f>[1]Estimate!G54</f>
        <v>27.04</v>
      </c>
      <c r="D13" s="3" t="str">
        <f t="shared" si="1"/>
        <v>m3</v>
      </c>
      <c r="E13" s="3">
        <f>[1]Estimate!I54</f>
        <v>5244.08</v>
      </c>
      <c r="F13" s="3">
        <f t="shared" si="0"/>
        <v>141799.92319999999</v>
      </c>
    </row>
    <row r="14" spans="1:6" ht="91.5" customHeight="1">
      <c r="A14" s="3" t="s">
        <v>27</v>
      </c>
      <c r="B14" s="3" t="s">
        <v>28</v>
      </c>
      <c r="C14" s="3">
        <v>0.28999999999999998</v>
      </c>
      <c r="D14" s="3" t="str">
        <f>[1]Estimate!H59</f>
        <v>MT</v>
      </c>
      <c r="E14" s="3">
        <f>[1]Estimate!I59</f>
        <v>83314.02</v>
      </c>
      <c r="F14" s="3">
        <f t="shared" si="0"/>
        <v>24161.0658</v>
      </c>
    </row>
    <row r="15" spans="1:6">
      <c r="A15" s="3"/>
      <c r="B15" s="3" t="s">
        <v>29</v>
      </c>
      <c r="C15" s="3">
        <v>0.48</v>
      </c>
      <c r="D15" s="3" t="str">
        <f>D14</f>
        <v>MT</v>
      </c>
      <c r="E15" s="3">
        <f>[1]Estimate!I61</f>
        <v>82096.539999999994</v>
      </c>
      <c r="F15" s="3">
        <f>C15*E15</f>
        <v>39406.339199999995</v>
      </c>
    </row>
    <row r="16" spans="1:6">
      <c r="A16" s="3"/>
      <c r="B16" s="3" t="s">
        <v>30</v>
      </c>
      <c r="C16" s="3">
        <v>0.19</v>
      </c>
      <c r="D16" s="3" t="str">
        <f>D15</f>
        <v>MT</v>
      </c>
      <c r="E16" s="3">
        <f>[1]Estimate!I63</f>
        <v>80879.070000000007</v>
      </c>
      <c r="F16" s="3">
        <f t="shared" si="0"/>
        <v>15367.023300000001</v>
      </c>
    </row>
    <row r="17" spans="1:6" ht="30">
      <c r="A17" s="3" t="s">
        <v>31</v>
      </c>
      <c r="B17" s="3" t="s">
        <v>32</v>
      </c>
      <c r="C17" s="3">
        <f>[1]Estimate!G68</f>
        <v>383.64</v>
      </c>
      <c r="D17" s="3" t="str">
        <f>[1]Estimate!H71</f>
        <v>m2</v>
      </c>
      <c r="E17" s="3">
        <f>[1]Estimate!I68</f>
        <v>174.07</v>
      </c>
      <c r="F17" s="3">
        <f t="shared" si="0"/>
        <v>66780.214800000002</v>
      </c>
    </row>
    <row r="18" spans="1:6" ht="69" customHeight="1">
      <c r="A18" s="3" t="s">
        <v>33</v>
      </c>
      <c r="B18" s="3" t="s">
        <v>34</v>
      </c>
      <c r="C18" s="3">
        <f>[1]Estimate!G71</f>
        <v>383.64312267657994</v>
      </c>
      <c r="D18" s="3" t="str">
        <f>D17</f>
        <v>m2</v>
      </c>
      <c r="E18" s="3">
        <f>[1]Estimate!I71</f>
        <v>109.07</v>
      </c>
      <c r="F18" s="3">
        <f>C18*E18</f>
        <v>41843.955390334573</v>
      </c>
    </row>
    <row r="19" spans="1:6" ht="51.75" customHeight="1">
      <c r="A19" s="3" t="s">
        <v>35</v>
      </c>
      <c r="B19" s="3" t="s">
        <v>36</v>
      </c>
      <c r="C19" s="3">
        <f>[1]Estimate!G76</f>
        <v>360</v>
      </c>
      <c r="D19" s="3" t="str">
        <f>[1]Estimate!H76</f>
        <v>kg</v>
      </c>
      <c r="E19" s="3">
        <f>[1]Estimate!I76</f>
        <v>118.98</v>
      </c>
      <c r="F19" s="3">
        <f t="shared" si="0"/>
        <v>42832.800000000003</v>
      </c>
    </row>
    <row r="20" spans="1:6" ht="29.25" customHeight="1">
      <c r="A20" s="3" t="s">
        <v>37</v>
      </c>
      <c r="B20" s="3" t="s">
        <v>38</v>
      </c>
      <c r="C20" s="3">
        <f>[1]Estimate!G80</f>
        <v>6.6914498141263943</v>
      </c>
      <c r="D20" s="3" t="str">
        <f>[1]Estimate!H86</f>
        <v>m2</v>
      </c>
      <c r="E20" s="3">
        <f>[1]Estimate!I80</f>
        <v>70.61</v>
      </c>
      <c r="F20" s="3">
        <f t="shared" si="0"/>
        <v>472.48327137546471</v>
      </c>
    </row>
    <row r="21" spans="1:6" ht="45" customHeight="1">
      <c r="A21" s="3" t="s">
        <v>39</v>
      </c>
      <c r="B21" s="3" t="s">
        <v>40</v>
      </c>
      <c r="C21" s="3">
        <f>[1]Estimate!G86</f>
        <v>115.59275092936804</v>
      </c>
      <c r="D21" s="3"/>
      <c r="E21" s="3">
        <f>[1]Estimate!I86</f>
        <v>194.5</v>
      </c>
      <c r="F21" s="3">
        <f>C21*E21</f>
        <v>22482.790055762081</v>
      </c>
    </row>
    <row r="22" spans="1:6" ht="25.15" customHeight="1">
      <c r="A22" s="3">
        <v>16</v>
      </c>
      <c r="B22" s="3" t="s">
        <v>41</v>
      </c>
      <c r="C22" s="3"/>
      <c r="D22" s="3"/>
      <c r="E22" s="3"/>
      <c r="F22" s="3"/>
    </row>
    <row r="23" spans="1:6" ht="18.600000000000001" customHeight="1">
      <c r="A23" s="3" t="s">
        <v>42</v>
      </c>
      <c r="B23" s="3" t="s">
        <v>43</v>
      </c>
      <c r="C23" s="3">
        <f>[1]Estimate!G89</f>
        <v>22.269343999999997</v>
      </c>
      <c r="D23" s="3" t="s">
        <v>44</v>
      </c>
      <c r="E23" s="3">
        <v>848.82</v>
      </c>
      <c r="F23" s="3">
        <f t="shared" ref="F23:F27" si="2">C23*E23</f>
        <v>18902.664574079998</v>
      </c>
    </row>
    <row r="24" spans="1:6" ht="19.899999999999999" customHeight="1">
      <c r="A24" s="3" t="s">
        <v>45</v>
      </c>
      <c r="B24" s="3" t="s">
        <v>46</v>
      </c>
      <c r="C24" s="3">
        <f>[1]Estimate!G90</f>
        <v>2.99</v>
      </c>
      <c r="D24" s="3" t="s">
        <v>44</v>
      </c>
      <c r="E24" s="3">
        <v>313.14</v>
      </c>
      <c r="F24" s="3">
        <f t="shared" si="2"/>
        <v>936.28859999999997</v>
      </c>
    </row>
    <row r="25" spans="1:6" ht="22.15" customHeight="1">
      <c r="A25" s="3" t="s">
        <v>47</v>
      </c>
      <c r="B25" s="3" t="s">
        <v>48</v>
      </c>
      <c r="C25" s="3">
        <f>[1]Estimate!G91</f>
        <v>11.256599999999999</v>
      </c>
      <c r="D25" s="3" t="s">
        <v>44</v>
      </c>
      <c r="E25" s="3">
        <v>447.06</v>
      </c>
      <c r="F25" s="3">
        <f t="shared" si="2"/>
        <v>5032.3755959999999</v>
      </c>
    </row>
    <row r="26" spans="1:6" ht="21.6" customHeight="1">
      <c r="A26" s="3" t="s">
        <v>49</v>
      </c>
      <c r="B26" s="3" t="s">
        <v>50</v>
      </c>
      <c r="C26" s="3">
        <v>13.76</v>
      </c>
      <c r="D26" s="3" t="s">
        <v>51</v>
      </c>
      <c r="E26" s="3">
        <v>755.2</v>
      </c>
      <c r="F26" s="3">
        <f t="shared" si="2"/>
        <v>10391.552</v>
      </c>
    </row>
    <row r="27" spans="1:6" ht="23.45" customHeight="1">
      <c r="A27" s="3" t="s">
        <v>52</v>
      </c>
      <c r="B27" s="3" t="s">
        <v>53</v>
      </c>
      <c r="C27" s="3">
        <f>[1]Estimate!G93</f>
        <v>26.93</v>
      </c>
      <c r="D27" s="3" t="s">
        <v>44</v>
      </c>
      <c r="E27" s="3">
        <v>117.54</v>
      </c>
      <c r="F27" s="3">
        <f t="shared" si="2"/>
        <v>3165.3522000000003</v>
      </c>
    </row>
    <row r="28" spans="1:6" s="4" customFormat="1">
      <c r="A28" s="3"/>
      <c r="B28" s="3"/>
      <c r="C28" s="3"/>
      <c r="D28" s="3"/>
      <c r="E28" s="3" t="s">
        <v>54</v>
      </c>
      <c r="F28" s="3">
        <f>SUM(F5:F27)</f>
        <v>541202.84878755221</v>
      </c>
    </row>
    <row r="29" spans="1:6" s="4" customFormat="1">
      <c r="A29" s="5"/>
      <c r="B29" s="6"/>
      <c r="C29" s="7"/>
      <c r="D29" s="8"/>
      <c r="E29" s="3" t="s">
        <v>55</v>
      </c>
      <c r="F29" s="3">
        <f>F28*18/100</f>
        <v>97416.512781759389</v>
      </c>
    </row>
    <row r="30" spans="1:6" s="4" customFormat="1">
      <c r="A30" s="5"/>
      <c r="B30" s="6"/>
      <c r="C30" s="7"/>
      <c r="D30" s="8"/>
      <c r="E30" s="3"/>
      <c r="F30" s="3">
        <f>F29+F28</f>
        <v>638619.36156931159</v>
      </c>
    </row>
    <row r="31" spans="1:6" s="4" customFormat="1">
      <c r="A31" s="5"/>
      <c r="B31" s="6"/>
      <c r="C31" s="7"/>
      <c r="D31" s="8"/>
      <c r="E31" s="3" t="s">
        <v>56</v>
      </c>
      <c r="F31" s="3">
        <f>F30*1/100</f>
        <v>6386.193615693116</v>
      </c>
    </row>
    <row r="32" spans="1:6" s="4" customFormat="1">
      <c r="A32" s="5"/>
      <c r="B32" s="6"/>
      <c r="C32" s="7"/>
      <c r="D32" s="8"/>
      <c r="E32" s="3" t="s">
        <v>54</v>
      </c>
      <c r="F32" s="3">
        <f>F31+F30</f>
        <v>645005.55518500472</v>
      </c>
    </row>
  </sheetData>
  <mergeCells count="3">
    <mergeCell ref="A1:F1"/>
    <mergeCell ref="B2:F2"/>
    <mergeCell ref="A3:F3"/>
  </mergeCells>
  <pageMargins left="0.32" right="0.26"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dimension ref="A1:G23"/>
  <sheetViews>
    <sheetView topLeftCell="A16" workbookViewId="0">
      <selection activeCell="B5" sqref="B5"/>
    </sheetView>
  </sheetViews>
  <sheetFormatPr defaultRowHeight="15"/>
  <cols>
    <col min="1" max="1" width="8.85546875" style="30" customWidth="1"/>
    <col min="2" max="2" width="42.85546875" style="31" customWidth="1"/>
    <col min="3" max="3" width="13.7109375" style="4" customWidth="1"/>
    <col min="4" max="4" width="9.140625" style="32"/>
    <col min="5" max="5" width="12.140625" style="4" customWidth="1"/>
    <col min="6" max="6" width="16.42578125" style="33" customWidth="1"/>
    <col min="7" max="7" width="22.140625" style="4" hidden="1" customWidth="1"/>
    <col min="8" max="10" width="9.140625" style="4"/>
    <col min="11" max="11" width="10.140625" style="4" customWidth="1"/>
    <col min="12" max="16384" width="9.140625" style="4"/>
  </cols>
  <sheetData>
    <row r="1" spans="1:6" ht="18.75">
      <c r="A1" s="134" t="s">
        <v>0</v>
      </c>
      <c r="B1" s="134"/>
      <c r="C1" s="134"/>
      <c r="D1" s="134"/>
      <c r="E1" s="134"/>
      <c r="F1" s="134"/>
    </row>
    <row r="2" spans="1:6" ht="18.75">
      <c r="A2" s="134" t="s">
        <v>98</v>
      </c>
      <c r="B2" s="134"/>
      <c r="C2" s="134"/>
      <c r="D2" s="134"/>
      <c r="E2" s="134"/>
      <c r="F2" s="134"/>
    </row>
    <row r="3" spans="1:6" ht="51.75" customHeight="1">
      <c r="A3" s="135" t="s">
        <v>198</v>
      </c>
      <c r="B3" s="135"/>
      <c r="C3" s="135"/>
      <c r="D3" s="135"/>
      <c r="E3" s="135"/>
      <c r="F3" s="135"/>
    </row>
    <row r="4" spans="1:6">
      <c r="A4" s="27" t="s">
        <v>3</v>
      </c>
      <c r="B4" s="27" t="s">
        <v>100</v>
      </c>
      <c r="C4" s="27" t="s">
        <v>5</v>
      </c>
      <c r="D4" s="27" t="s">
        <v>6</v>
      </c>
      <c r="E4" s="27" t="s">
        <v>7</v>
      </c>
      <c r="F4" s="27" t="s">
        <v>8</v>
      </c>
    </row>
    <row r="5" spans="1:6" ht="120">
      <c r="A5" s="3" t="s">
        <v>163</v>
      </c>
      <c r="B5" s="3" t="s">
        <v>164</v>
      </c>
      <c r="C5" s="3">
        <v>19.47</v>
      </c>
      <c r="D5" s="3" t="s">
        <v>105</v>
      </c>
      <c r="E5" s="3">
        <v>151.82</v>
      </c>
      <c r="F5" s="3">
        <f>C5*E5</f>
        <v>2955.9353999999998</v>
      </c>
    </row>
    <row r="6" spans="1:6" ht="120">
      <c r="A6" s="3" t="s">
        <v>66</v>
      </c>
      <c r="B6" s="3" t="s">
        <v>67</v>
      </c>
      <c r="C6" s="3">
        <v>1.77</v>
      </c>
      <c r="D6" s="3" t="s">
        <v>105</v>
      </c>
      <c r="E6" s="3">
        <v>347.85</v>
      </c>
      <c r="F6" s="3">
        <f t="shared" ref="F6:F18" si="0">C6*E6</f>
        <v>615.69450000000006</v>
      </c>
    </row>
    <row r="7" spans="1:6" ht="90">
      <c r="A7" s="3" t="s">
        <v>165</v>
      </c>
      <c r="B7" s="3" t="s">
        <v>120</v>
      </c>
      <c r="C7" s="3">
        <v>2.94</v>
      </c>
      <c r="D7" s="3" t="s">
        <v>105</v>
      </c>
      <c r="E7" s="3">
        <v>1756.4</v>
      </c>
      <c r="F7" s="3">
        <f t="shared" si="0"/>
        <v>5163.8159999999998</v>
      </c>
    </row>
    <row r="8" spans="1:6" ht="135">
      <c r="A8" s="3" t="s">
        <v>166</v>
      </c>
      <c r="B8" s="3" t="s">
        <v>167</v>
      </c>
      <c r="C8" s="3">
        <v>7.19</v>
      </c>
      <c r="D8" s="3" t="s">
        <v>105</v>
      </c>
      <c r="E8" s="3">
        <v>6082.45</v>
      </c>
      <c r="F8" s="3">
        <f t="shared" si="0"/>
        <v>43732.815500000004</v>
      </c>
    </row>
    <row r="9" spans="1:6" ht="105">
      <c r="A9" s="3" t="s">
        <v>168</v>
      </c>
      <c r="B9" s="3" t="s">
        <v>169</v>
      </c>
      <c r="C9" s="3">
        <v>3.54</v>
      </c>
      <c r="D9" s="3" t="s">
        <v>105</v>
      </c>
      <c r="E9" s="3">
        <v>6308.87</v>
      </c>
      <c r="F9" s="3">
        <f t="shared" si="0"/>
        <v>22333.399799999999</v>
      </c>
    </row>
    <row r="10" spans="1:6" ht="135">
      <c r="A10" s="3" t="s">
        <v>170</v>
      </c>
      <c r="B10" s="3" t="s">
        <v>199</v>
      </c>
      <c r="C10" s="3">
        <f>F10/E10</f>
        <v>0.34099999829469063</v>
      </c>
      <c r="D10" s="3" t="s">
        <v>172</v>
      </c>
      <c r="E10" s="3">
        <v>82096.539999999994</v>
      </c>
      <c r="F10" s="3">
        <v>27994.92</v>
      </c>
    </row>
    <row r="11" spans="1:6" ht="45">
      <c r="A11" s="3" t="s">
        <v>173</v>
      </c>
      <c r="B11" s="3" t="s">
        <v>200</v>
      </c>
      <c r="C11" s="34">
        <f>F11/E11</f>
        <v>0.51199995252170927</v>
      </c>
      <c r="D11" s="3" t="s">
        <v>172</v>
      </c>
      <c r="E11" s="3">
        <v>80879.070000000007</v>
      </c>
      <c r="F11" s="3">
        <v>41410.080000000002</v>
      </c>
    </row>
    <row r="12" spans="1:6" ht="60">
      <c r="A12" s="3" t="s">
        <v>175</v>
      </c>
      <c r="B12" s="3" t="s">
        <v>176</v>
      </c>
      <c r="C12" s="3">
        <v>27.88</v>
      </c>
      <c r="D12" s="3" t="s">
        <v>76</v>
      </c>
      <c r="E12" s="3">
        <v>194.5</v>
      </c>
      <c r="F12" s="3">
        <f t="shared" si="0"/>
        <v>5422.66</v>
      </c>
    </row>
    <row r="13" spans="1:6">
      <c r="A13" s="8">
        <v>9</v>
      </c>
      <c r="B13" s="3" t="s">
        <v>41</v>
      </c>
      <c r="C13" s="3"/>
      <c r="D13" s="3"/>
      <c r="E13" s="3"/>
      <c r="F13" s="3"/>
    </row>
    <row r="14" spans="1:6" ht="18">
      <c r="A14" s="3" t="s">
        <v>42</v>
      </c>
      <c r="B14" s="3" t="s">
        <v>43</v>
      </c>
      <c r="C14" s="3">
        <v>4.6100000000000003</v>
      </c>
      <c r="D14" s="3" t="s">
        <v>177</v>
      </c>
      <c r="E14" s="3">
        <v>848.82</v>
      </c>
      <c r="F14" s="3">
        <f t="shared" si="0"/>
        <v>3913.0602000000003</v>
      </c>
    </row>
    <row r="15" spans="1:6" ht="18">
      <c r="A15" s="3" t="s">
        <v>45</v>
      </c>
      <c r="B15" s="3" t="s">
        <v>178</v>
      </c>
      <c r="C15" s="3">
        <v>1.77</v>
      </c>
      <c r="D15" s="3" t="s">
        <v>177</v>
      </c>
      <c r="E15" s="3">
        <v>447.06</v>
      </c>
      <c r="F15" s="3">
        <f t="shared" si="0"/>
        <v>791.2962</v>
      </c>
    </row>
    <row r="16" spans="1:6" ht="18">
      <c r="A16" s="3" t="s">
        <v>47</v>
      </c>
      <c r="B16" s="3" t="s">
        <v>179</v>
      </c>
      <c r="C16" s="3">
        <v>2.94</v>
      </c>
      <c r="D16" s="3" t="s">
        <v>177</v>
      </c>
      <c r="E16" s="3">
        <v>679.66</v>
      </c>
      <c r="F16" s="3">
        <f t="shared" si="0"/>
        <v>1998.2003999999999</v>
      </c>
    </row>
    <row r="17" spans="1:6" ht="18">
      <c r="A17" s="3" t="s">
        <v>49</v>
      </c>
      <c r="B17" s="3" t="s">
        <v>48</v>
      </c>
      <c r="C17" s="3">
        <v>9.2200000000000006</v>
      </c>
      <c r="D17" s="3" t="s">
        <v>177</v>
      </c>
      <c r="E17" s="3">
        <v>447.06</v>
      </c>
      <c r="F17" s="3">
        <f t="shared" si="0"/>
        <v>4121.8932000000004</v>
      </c>
    </row>
    <row r="18" spans="1:6" ht="18">
      <c r="A18" s="3" t="s">
        <v>52</v>
      </c>
      <c r="B18" s="3" t="s">
        <v>53</v>
      </c>
      <c r="C18" s="3">
        <v>19.47</v>
      </c>
      <c r="D18" s="3" t="s">
        <v>177</v>
      </c>
      <c r="E18" s="3">
        <v>117.54</v>
      </c>
      <c r="F18" s="3">
        <f t="shared" si="0"/>
        <v>2288.5038</v>
      </c>
    </row>
    <row r="19" spans="1:6">
      <c r="A19" s="3"/>
      <c r="B19" s="3"/>
      <c r="C19" s="3"/>
      <c r="D19" s="3"/>
      <c r="E19" s="3" t="s">
        <v>54</v>
      </c>
      <c r="F19" s="3">
        <f>SUM(F5:F18)</f>
        <v>162742.27500000002</v>
      </c>
    </row>
    <row r="20" spans="1:6">
      <c r="A20" s="5"/>
      <c r="B20" s="6"/>
      <c r="C20" s="7"/>
      <c r="D20" s="8"/>
      <c r="E20" s="3" t="s">
        <v>55</v>
      </c>
      <c r="F20" s="3">
        <f>F19*18/100</f>
        <v>29293.609500000002</v>
      </c>
    </row>
    <row r="21" spans="1:6">
      <c r="A21" s="5"/>
      <c r="B21" s="6"/>
      <c r="C21" s="7"/>
      <c r="D21" s="8"/>
      <c r="E21" s="3"/>
      <c r="F21" s="3">
        <f>F20+F19</f>
        <v>192035.88450000001</v>
      </c>
    </row>
    <row r="22" spans="1:6">
      <c r="A22" s="5"/>
      <c r="B22" s="6"/>
      <c r="C22" s="7"/>
      <c r="D22" s="8"/>
      <c r="E22" s="3" t="s">
        <v>56</v>
      </c>
      <c r="F22" s="3">
        <f>F21*1/100</f>
        <v>1920.3588450000002</v>
      </c>
    </row>
    <row r="23" spans="1:6">
      <c r="A23" s="5"/>
      <c r="B23" s="6"/>
      <c r="C23" s="7"/>
      <c r="D23" s="8"/>
      <c r="E23" s="3" t="s">
        <v>54</v>
      </c>
      <c r="F23" s="3">
        <f>F22+F21</f>
        <v>193956.24334500002</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39"/>
  <sheetViews>
    <sheetView workbookViewId="0">
      <selection activeCell="A2" sqref="A2:J2"/>
    </sheetView>
  </sheetViews>
  <sheetFormatPr defaultColWidth="9.140625" defaultRowHeight="15"/>
  <cols>
    <col min="1" max="1" width="7.5703125" style="79" customWidth="1"/>
    <col min="2" max="2" width="28.28515625" style="90" customWidth="1"/>
    <col min="3" max="3" width="6.42578125" style="91" customWidth="1"/>
    <col min="4" max="4" width="8" style="92" customWidth="1"/>
    <col min="5" max="5" width="8.42578125" style="92" customWidth="1"/>
    <col min="6" max="6" width="5.5703125" style="92" customWidth="1"/>
    <col min="7" max="7" width="9.5703125" style="93" customWidth="1"/>
    <col min="8" max="8" width="5.28515625" style="93" customWidth="1"/>
    <col min="9" max="9" width="10.42578125" style="84" customWidth="1"/>
    <col min="10" max="10" width="15" style="94" customWidth="1"/>
    <col min="11" max="16384" width="9.140625" style="39"/>
  </cols>
  <sheetData>
    <row r="1" spans="1:17" ht="24" customHeight="1">
      <c r="A1" s="152" t="s">
        <v>213</v>
      </c>
      <c r="B1" s="152"/>
      <c r="C1" s="152"/>
      <c r="D1" s="152"/>
      <c r="E1" s="152"/>
      <c r="F1" s="152"/>
      <c r="G1" s="152"/>
      <c r="H1" s="152"/>
      <c r="I1" s="152"/>
      <c r="J1" s="152"/>
    </row>
    <row r="2" spans="1:17" ht="33" customHeight="1">
      <c r="A2" s="153" t="s">
        <v>214</v>
      </c>
      <c r="B2" s="154"/>
      <c r="C2" s="154"/>
      <c r="D2" s="154"/>
      <c r="E2" s="154"/>
      <c r="F2" s="154"/>
      <c r="G2" s="154"/>
      <c r="H2" s="154"/>
      <c r="I2" s="154"/>
      <c r="J2" s="154"/>
    </row>
    <row r="3" spans="1:17" ht="25.5" customHeight="1">
      <c r="A3" s="155" t="s">
        <v>1</v>
      </c>
      <c r="B3" s="155"/>
      <c r="C3" s="155"/>
      <c r="D3" s="155"/>
      <c r="E3" s="155"/>
      <c r="F3" s="155"/>
      <c r="G3" s="155"/>
      <c r="H3" s="155"/>
      <c r="I3" s="155"/>
      <c r="J3" s="155"/>
    </row>
    <row r="4" spans="1:17" s="45" customFormat="1" ht="26.45" customHeight="1">
      <c r="A4" s="40" t="s">
        <v>215</v>
      </c>
      <c r="B4" s="156" t="s">
        <v>216</v>
      </c>
      <c r="C4" s="157"/>
      <c r="D4" s="157"/>
      <c r="E4" s="157"/>
      <c r="F4" s="158"/>
      <c r="G4" s="41" t="s">
        <v>217</v>
      </c>
      <c r="H4" s="41" t="s">
        <v>6</v>
      </c>
      <c r="I4" s="42" t="s">
        <v>218</v>
      </c>
      <c r="J4" s="43" t="s">
        <v>219</v>
      </c>
      <c r="K4" s="44"/>
      <c r="L4" s="44"/>
      <c r="M4" s="44"/>
      <c r="N4" s="44"/>
      <c r="O4" s="44"/>
      <c r="P4" s="44"/>
      <c r="Q4" s="44"/>
    </row>
    <row r="5" spans="1:17" s="45" customFormat="1" ht="21.75" customHeight="1">
      <c r="A5" s="46">
        <v>1</v>
      </c>
      <c r="B5" s="146" t="s">
        <v>101</v>
      </c>
      <c r="C5" s="147"/>
      <c r="D5" s="147"/>
      <c r="E5" s="147"/>
      <c r="F5" s="148"/>
      <c r="G5" s="47">
        <v>5</v>
      </c>
      <c r="H5" s="46" t="s">
        <v>220</v>
      </c>
      <c r="I5" s="48">
        <v>359.54</v>
      </c>
      <c r="J5" s="43">
        <f t="shared" ref="J5:J17" si="0">G5*I5</f>
        <v>1797.7</v>
      </c>
      <c r="K5" s="44"/>
      <c r="L5" s="44"/>
      <c r="M5" s="44"/>
      <c r="N5" s="44"/>
      <c r="O5" s="44"/>
      <c r="P5" s="44"/>
      <c r="Q5" s="44"/>
    </row>
    <row r="6" spans="1:17" s="52" customFormat="1" ht="78" customHeight="1">
      <c r="A6" s="49" t="s">
        <v>221</v>
      </c>
      <c r="B6" s="143" t="s">
        <v>222</v>
      </c>
      <c r="C6" s="144"/>
      <c r="D6" s="144"/>
      <c r="E6" s="144"/>
      <c r="F6" s="145"/>
      <c r="G6" s="50">
        <v>24.64</v>
      </c>
      <c r="H6" s="50" t="s">
        <v>65</v>
      </c>
      <c r="I6" s="51">
        <v>151.82</v>
      </c>
      <c r="J6" s="43">
        <f t="shared" si="0"/>
        <v>3740.8447999999999</v>
      </c>
      <c r="K6" s="44"/>
      <c r="L6" s="44"/>
      <c r="M6" s="44"/>
      <c r="N6" s="44"/>
      <c r="O6" s="44"/>
      <c r="P6" s="44"/>
      <c r="Q6" s="44"/>
    </row>
    <row r="7" spans="1:17" s="52" customFormat="1" ht="76.5" customHeight="1">
      <c r="A7" s="53" t="s">
        <v>223</v>
      </c>
      <c r="B7" s="140" t="s">
        <v>224</v>
      </c>
      <c r="C7" s="141"/>
      <c r="D7" s="141"/>
      <c r="E7" s="141"/>
      <c r="F7" s="142"/>
      <c r="G7" s="54">
        <v>28.19</v>
      </c>
      <c r="H7" s="50" t="s">
        <v>65</v>
      </c>
      <c r="I7" s="55">
        <v>55.28</v>
      </c>
      <c r="J7" s="43">
        <f t="shared" si="0"/>
        <v>1558.3432</v>
      </c>
      <c r="K7" s="44"/>
      <c r="L7" s="44"/>
      <c r="M7" s="44"/>
      <c r="N7" s="44"/>
      <c r="O7" s="44"/>
      <c r="P7" s="44"/>
      <c r="Q7" s="44"/>
    </row>
    <row r="8" spans="1:17" s="52" customFormat="1" ht="78" customHeight="1">
      <c r="A8" s="49" t="s">
        <v>225</v>
      </c>
      <c r="B8" s="143" t="s">
        <v>226</v>
      </c>
      <c r="C8" s="144"/>
      <c r="D8" s="144"/>
      <c r="E8" s="144"/>
      <c r="F8" s="145"/>
      <c r="G8" s="50">
        <v>6.25</v>
      </c>
      <c r="H8" s="50" t="s">
        <v>65</v>
      </c>
      <c r="I8" s="56">
        <v>589.51</v>
      </c>
      <c r="J8" s="43">
        <f t="shared" si="0"/>
        <v>3684.4375</v>
      </c>
      <c r="K8" s="44"/>
      <c r="L8" s="44"/>
      <c r="M8" s="44"/>
      <c r="N8" s="44"/>
      <c r="O8" s="44"/>
      <c r="P8" s="44"/>
      <c r="Q8" s="44"/>
    </row>
    <row r="9" spans="1:17" s="52" customFormat="1" ht="42" customHeight="1">
      <c r="A9" s="49" t="s">
        <v>227</v>
      </c>
      <c r="B9" s="143" t="s">
        <v>228</v>
      </c>
      <c r="C9" s="144"/>
      <c r="D9" s="144"/>
      <c r="E9" s="144"/>
      <c r="F9" s="145"/>
      <c r="G9" s="50">
        <v>78.02</v>
      </c>
      <c r="H9" s="57" t="s">
        <v>229</v>
      </c>
      <c r="I9" s="56">
        <v>330.34</v>
      </c>
      <c r="J9" s="58">
        <f t="shared" si="0"/>
        <v>25773.126799999998</v>
      </c>
      <c r="K9" s="44"/>
      <c r="L9" s="44"/>
      <c r="M9" s="44"/>
      <c r="N9" s="44"/>
      <c r="O9" s="44"/>
      <c r="P9" s="44"/>
      <c r="Q9" s="44"/>
    </row>
    <row r="10" spans="1:17" s="52" customFormat="1" ht="52.5" customHeight="1">
      <c r="A10" s="49" t="s">
        <v>230</v>
      </c>
      <c r="B10" s="143" t="s">
        <v>231</v>
      </c>
      <c r="C10" s="144"/>
      <c r="D10" s="144"/>
      <c r="E10" s="144"/>
      <c r="F10" s="145"/>
      <c r="G10" s="50">
        <v>7.76</v>
      </c>
      <c r="H10" s="50" t="s">
        <v>65</v>
      </c>
      <c r="I10" s="51">
        <v>4125.41</v>
      </c>
      <c r="J10" s="58">
        <f t="shared" si="0"/>
        <v>32013.181599999996</v>
      </c>
      <c r="K10" s="44"/>
      <c r="L10" s="44"/>
      <c r="M10" s="44"/>
      <c r="N10" s="44"/>
      <c r="O10" s="44"/>
      <c r="P10" s="44"/>
      <c r="Q10" s="44"/>
    </row>
    <row r="11" spans="1:17" s="52" customFormat="1" ht="79.5" customHeight="1">
      <c r="A11" s="59" t="s">
        <v>232</v>
      </c>
      <c r="B11" s="143" t="s">
        <v>233</v>
      </c>
      <c r="C11" s="144"/>
      <c r="D11" s="144"/>
      <c r="E11" s="144"/>
      <c r="F11" s="145"/>
      <c r="G11" s="50">
        <v>14.12</v>
      </c>
      <c r="H11" s="50" t="s">
        <v>65</v>
      </c>
      <c r="I11" s="51">
        <v>5110.26</v>
      </c>
      <c r="J11" s="58">
        <f t="shared" si="0"/>
        <v>72156.871199999994</v>
      </c>
      <c r="K11" s="44"/>
      <c r="L11" s="44"/>
      <c r="M11" s="44"/>
      <c r="N11" s="44"/>
      <c r="O11" s="44"/>
      <c r="P11" s="44"/>
      <c r="Q11" s="44"/>
    </row>
    <row r="12" spans="1:17" s="52" customFormat="1" ht="81" customHeight="1">
      <c r="A12" s="59" t="s">
        <v>234</v>
      </c>
      <c r="B12" s="143" t="s">
        <v>235</v>
      </c>
      <c r="C12" s="144"/>
      <c r="D12" s="144"/>
      <c r="E12" s="144"/>
      <c r="F12" s="145"/>
      <c r="G12" s="50">
        <v>9.68</v>
      </c>
      <c r="H12" s="50" t="s">
        <v>65</v>
      </c>
      <c r="I12" s="51">
        <v>5244.08</v>
      </c>
      <c r="J12" s="58">
        <f t="shared" si="0"/>
        <v>50762.6944</v>
      </c>
      <c r="K12" s="44"/>
      <c r="L12" s="44"/>
      <c r="M12" s="44"/>
      <c r="N12" s="44"/>
      <c r="O12" s="44"/>
      <c r="P12" s="44"/>
      <c r="Q12" s="44"/>
    </row>
    <row r="13" spans="1:17" s="52" customFormat="1" ht="92.25" customHeight="1">
      <c r="A13" s="60" t="s">
        <v>236</v>
      </c>
      <c r="B13" s="146" t="s">
        <v>237</v>
      </c>
      <c r="C13" s="147"/>
      <c r="D13" s="147"/>
      <c r="E13" s="147"/>
      <c r="F13" s="148"/>
      <c r="G13" s="61">
        <v>2.16</v>
      </c>
      <c r="H13" s="50" t="s">
        <v>65</v>
      </c>
      <c r="I13" s="62">
        <v>6082.45</v>
      </c>
      <c r="J13" s="63">
        <f t="shared" si="0"/>
        <v>13138.092000000001</v>
      </c>
      <c r="K13" s="44"/>
      <c r="L13" s="44"/>
      <c r="M13" s="44"/>
      <c r="N13" s="44"/>
      <c r="O13" s="44"/>
      <c r="P13" s="44"/>
      <c r="Q13" s="44"/>
    </row>
    <row r="14" spans="1:17" s="52" customFormat="1" ht="92.25" customHeight="1">
      <c r="A14" s="60" t="s">
        <v>238</v>
      </c>
      <c r="B14" s="146" t="s">
        <v>239</v>
      </c>
      <c r="C14" s="147"/>
      <c r="D14" s="147"/>
      <c r="E14" s="147"/>
      <c r="F14" s="148"/>
      <c r="G14" s="61">
        <v>7.54</v>
      </c>
      <c r="H14" s="50" t="s">
        <v>65</v>
      </c>
      <c r="I14" s="64">
        <v>6308.87</v>
      </c>
      <c r="J14" s="63">
        <f t="shared" si="0"/>
        <v>47568.879800000002</v>
      </c>
      <c r="K14" s="44"/>
      <c r="L14" s="44"/>
      <c r="M14" s="44"/>
      <c r="N14" s="44"/>
      <c r="O14" s="44"/>
      <c r="P14" s="44"/>
      <c r="Q14" s="44"/>
    </row>
    <row r="15" spans="1:17" s="65" customFormat="1" ht="104.25" customHeight="1">
      <c r="A15" s="60" t="s">
        <v>240</v>
      </c>
      <c r="B15" s="146" t="s">
        <v>241</v>
      </c>
      <c r="C15" s="147"/>
      <c r="D15" s="147"/>
      <c r="E15" s="147"/>
      <c r="F15" s="148"/>
      <c r="G15" s="61">
        <v>0.86</v>
      </c>
      <c r="H15" s="61" t="s">
        <v>79</v>
      </c>
      <c r="I15" s="64">
        <v>82096.539999999994</v>
      </c>
      <c r="J15" s="63">
        <f t="shared" si="0"/>
        <v>70603.024399999995</v>
      </c>
      <c r="K15" s="44"/>
      <c r="L15" s="44"/>
      <c r="M15" s="44"/>
      <c r="N15" s="44"/>
      <c r="O15" s="44"/>
      <c r="P15" s="44"/>
      <c r="Q15" s="44"/>
    </row>
    <row r="16" spans="1:17" s="52" customFormat="1" ht="53.25" customHeight="1">
      <c r="A16" s="46" t="s">
        <v>242</v>
      </c>
      <c r="B16" s="146" t="s">
        <v>243</v>
      </c>
      <c r="C16" s="147"/>
      <c r="D16" s="147"/>
      <c r="E16" s="147"/>
      <c r="F16" s="148"/>
      <c r="G16" s="61">
        <v>91.85</v>
      </c>
      <c r="H16" s="50" t="s">
        <v>229</v>
      </c>
      <c r="I16" s="64">
        <v>220.23</v>
      </c>
      <c r="J16" s="63">
        <f t="shared" si="0"/>
        <v>20228.125499999998</v>
      </c>
      <c r="K16" s="44"/>
      <c r="L16" s="44"/>
      <c r="M16" s="44"/>
      <c r="N16" s="44"/>
      <c r="O16" s="44"/>
      <c r="P16" s="44"/>
      <c r="Q16" s="44"/>
    </row>
    <row r="17" spans="1:17" s="65" customFormat="1" ht="38.25" customHeight="1">
      <c r="A17" s="46" t="s">
        <v>244</v>
      </c>
      <c r="B17" s="149" t="s">
        <v>245</v>
      </c>
      <c r="C17" s="150"/>
      <c r="D17" s="150"/>
      <c r="E17" s="150"/>
      <c r="F17" s="151"/>
      <c r="G17" s="61">
        <v>20.23</v>
      </c>
      <c r="H17" s="50" t="s">
        <v>229</v>
      </c>
      <c r="I17" s="64">
        <v>194.5</v>
      </c>
      <c r="J17" s="63">
        <f t="shared" si="0"/>
        <v>3934.7350000000001</v>
      </c>
      <c r="K17" s="44"/>
      <c r="L17" s="44"/>
      <c r="M17" s="44"/>
      <c r="N17" s="44"/>
      <c r="O17" s="44"/>
      <c r="P17" s="44"/>
      <c r="Q17" s="44"/>
    </row>
    <row r="18" spans="1:17" s="65" customFormat="1">
      <c r="A18" s="46">
        <v>14</v>
      </c>
      <c r="B18" s="66" t="s">
        <v>246</v>
      </c>
      <c r="C18" s="46"/>
      <c r="D18" s="46"/>
      <c r="E18" s="46"/>
      <c r="F18" s="46"/>
      <c r="G18" s="67"/>
      <c r="H18" s="67"/>
      <c r="I18" s="68"/>
      <c r="J18" s="63"/>
      <c r="K18" s="44"/>
      <c r="L18" s="44"/>
      <c r="M18" s="44"/>
      <c r="N18" s="44"/>
      <c r="O18" s="44"/>
      <c r="P18" s="44"/>
      <c r="Q18" s="44"/>
    </row>
    <row r="19" spans="1:17" s="65" customFormat="1">
      <c r="A19" s="69" t="s">
        <v>42</v>
      </c>
      <c r="B19" s="70" t="s">
        <v>247</v>
      </c>
      <c r="C19" s="71"/>
      <c r="D19" s="72"/>
      <c r="E19" s="72"/>
      <c r="F19" s="72"/>
      <c r="G19" s="73">
        <v>12198.45</v>
      </c>
      <c r="H19" s="67" t="s">
        <v>248</v>
      </c>
      <c r="I19" s="68">
        <v>409.6</v>
      </c>
      <c r="J19" s="63">
        <f>ROUND(G19*I19,2)/1000</f>
        <v>4996.4851200000003</v>
      </c>
      <c r="K19" s="44"/>
      <c r="L19" s="44"/>
      <c r="M19" s="44"/>
      <c r="N19" s="44"/>
      <c r="O19" s="44"/>
      <c r="P19" s="44"/>
      <c r="Q19" s="44"/>
    </row>
    <row r="20" spans="1:17" s="65" customFormat="1">
      <c r="A20" s="69" t="s">
        <v>45</v>
      </c>
      <c r="B20" s="70" t="s">
        <v>249</v>
      </c>
      <c r="C20" s="71"/>
      <c r="D20" s="72"/>
      <c r="E20" s="72"/>
      <c r="F20" s="72"/>
      <c r="G20" s="73">
        <v>7.42</v>
      </c>
      <c r="H20" s="74" t="s">
        <v>65</v>
      </c>
      <c r="I20" s="68">
        <v>357.78</v>
      </c>
      <c r="J20" s="63">
        <f t="shared" ref="J20:J23" si="1">ROUND(G20*I20,2)</f>
        <v>2654.73</v>
      </c>
      <c r="K20" s="44"/>
      <c r="L20" s="44"/>
      <c r="M20" s="44"/>
      <c r="N20" s="44"/>
      <c r="O20" s="44"/>
      <c r="P20" s="44"/>
      <c r="Q20" s="44"/>
    </row>
    <row r="21" spans="1:17" s="65" customFormat="1">
      <c r="A21" s="69" t="s">
        <v>47</v>
      </c>
      <c r="B21" s="70" t="s">
        <v>250</v>
      </c>
      <c r="C21" s="71"/>
      <c r="D21" s="72"/>
      <c r="E21" s="72"/>
      <c r="F21" s="72"/>
      <c r="G21" s="73">
        <v>14.1</v>
      </c>
      <c r="H21" s="74" t="s">
        <v>65</v>
      </c>
      <c r="I21" s="68">
        <v>819.06</v>
      </c>
      <c r="J21" s="63">
        <f t="shared" si="1"/>
        <v>11548.75</v>
      </c>
      <c r="K21" s="44"/>
      <c r="L21" s="44"/>
      <c r="M21" s="44"/>
      <c r="N21" s="44"/>
      <c r="O21" s="44"/>
      <c r="P21" s="44"/>
      <c r="Q21" s="44"/>
    </row>
    <row r="22" spans="1:17" s="65" customFormat="1">
      <c r="A22" s="69" t="s">
        <v>49</v>
      </c>
      <c r="B22" s="70" t="s">
        <v>251</v>
      </c>
      <c r="C22" s="71"/>
      <c r="D22" s="72"/>
      <c r="E22" s="72"/>
      <c r="F22" s="72"/>
      <c r="G22" s="73">
        <v>9</v>
      </c>
      <c r="H22" s="74" t="s">
        <v>65</v>
      </c>
      <c r="I22" s="68">
        <v>417.3</v>
      </c>
      <c r="J22" s="63">
        <f t="shared" si="1"/>
        <v>3755.7</v>
      </c>
      <c r="K22" s="44"/>
      <c r="L22" s="44"/>
      <c r="M22" s="44"/>
      <c r="N22" s="44"/>
      <c r="O22" s="44"/>
      <c r="P22" s="44"/>
      <c r="Q22" s="44"/>
    </row>
    <row r="23" spans="1:17" s="65" customFormat="1">
      <c r="A23" s="69" t="s">
        <v>52</v>
      </c>
      <c r="B23" s="70" t="s">
        <v>252</v>
      </c>
      <c r="C23" s="71"/>
      <c r="D23" s="72"/>
      <c r="E23" s="72"/>
      <c r="F23" s="72"/>
      <c r="G23" s="73">
        <v>24.64</v>
      </c>
      <c r="H23" s="74" t="s">
        <v>65</v>
      </c>
      <c r="I23" s="68">
        <v>117.54</v>
      </c>
      <c r="J23" s="63">
        <f t="shared" si="1"/>
        <v>2896.19</v>
      </c>
      <c r="K23" s="44"/>
      <c r="L23" s="44"/>
      <c r="M23" s="44"/>
      <c r="N23" s="44"/>
      <c r="O23" s="44"/>
      <c r="P23" s="44"/>
      <c r="Q23" s="44"/>
    </row>
    <row r="24" spans="1:17" s="44" customFormat="1" ht="15.75">
      <c r="A24" s="75"/>
      <c r="B24" s="76"/>
      <c r="C24" s="75"/>
      <c r="D24" s="75"/>
      <c r="E24" s="75"/>
      <c r="F24" s="75"/>
      <c r="G24" s="139" t="s">
        <v>93</v>
      </c>
      <c r="H24" s="139"/>
      <c r="I24" s="139"/>
      <c r="J24" s="77">
        <f>SUM(J5:J23)</f>
        <v>372811.91132000001</v>
      </c>
    </row>
    <row r="25" spans="1:17" s="44" customFormat="1" ht="15.75">
      <c r="A25" s="75"/>
      <c r="B25" s="76"/>
      <c r="C25" s="78"/>
      <c r="D25" s="78"/>
      <c r="E25" s="78"/>
      <c r="F25" s="78"/>
      <c r="G25" s="139" t="s">
        <v>94</v>
      </c>
      <c r="H25" s="139"/>
      <c r="I25" s="139"/>
      <c r="J25" s="77">
        <f>J24*18%</f>
        <v>67106.144037599995</v>
      </c>
    </row>
    <row r="26" spans="1:17" s="44" customFormat="1" ht="15.75">
      <c r="A26" s="75"/>
      <c r="B26" s="76"/>
      <c r="C26" s="78"/>
      <c r="D26" s="78"/>
      <c r="E26" s="78"/>
      <c r="F26" s="78"/>
      <c r="G26" s="139" t="s">
        <v>93</v>
      </c>
      <c r="H26" s="139"/>
      <c r="I26" s="139"/>
      <c r="J26" s="77">
        <v>439918.05</v>
      </c>
    </row>
    <row r="27" spans="1:17" s="44" customFormat="1" ht="15.75">
      <c r="A27" s="75"/>
      <c r="B27" s="76"/>
      <c r="C27" s="75"/>
      <c r="D27" s="75"/>
      <c r="E27" s="75"/>
      <c r="F27" s="75"/>
      <c r="G27" s="139" t="s">
        <v>95</v>
      </c>
      <c r="H27" s="139"/>
      <c r="I27" s="139"/>
      <c r="J27" s="77">
        <f>ROUND(J26*0.01,2)</f>
        <v>4399.18</v>
      </c>
    </row>
    <row r="28" spans="1:17" s="44" customFormat="1" ht="15.75">
      <c r="A28" s="75"/>
      <c r="B28" s="76"/>
      <c r="C28" s="75"/>
      <c r="D28" s="75"/>
      <c r="E28" s="75"/>
      <c r="F28" s="75"/>
      <c r="G28" s="139" t="s">
        <v>54</v>
      </c>
      <c r="H28" s="139"/>
      <c r="I28" s="139"/>
      <c r="J28" s="77">
        <f>SUM(J26:J27)</f>
        <v>444317.23</v>
      </c>
    </row>
    <row r="29" spans="1:17" s="44" customFormat="1" ht="15.75">
      <c r="A29" s="75"/>
      <c r="B29" s="76"/>
      <c r="C29" s="75"/>
      <c r="D29" s="75"/>
      <c r="E29" s="75"/>
      <c r="F29" s="75"/>
      <c r="G29" s="139" t="s">
        <v>253</v>
      </c>
      <c r="H29" s="139"/>
      <c r="I29" s="139"/>
      <c r="J29" s="77">
        <v>444320</v>
      </c>
    </row>
    <row r="30" spans="1:17">
      <c r="B30" s="80"/>
      <c r="C30" s="81"/>
      <c r="D30" s="82"/>
      <c r="E30" s="82"/>
      <c r="F30" s="82"/>
      <c r="G30" s="83"/>
      <c r="H30" s="83"/>
      <c r="J30" s="85"/>
    </row>
    <row r="31" spans="1:17">
      <c r="A31" s="86"/>
      <c r="B31" s="80"/>
      <c r="C31" s="87"/>
      <c r="D31" s="87"/>
      <c r="E31" s="87"/>
      <c r="F31" s="87"/>
      <c r="G31" s="88"/>
      <c r="H31" s="88"/>
      <c r="I31" s="89"/>
      <c r="J31" s="85"/>
    </row>
    <row r="32" spans="1:17">
      <c r="B32" s="80"/>
      <c r="C32" s="81"/>
      <c r="D32" s="82"/>
      <c r="E32" s="82"/>
      <c r="F32" s="82"/>
      <c r="G32" s="83"/>
      <c r="H32" s="83"/>
      <c r="J32" s="85"/>
    </row>
    <row r="33" spans="1:10">
      <c r="B33" s="80"/>
      <c r="C33" s="81"/>
      <c r="D33" s="82"/>
      <c r="E33" s="82"/>
      <c r="F33" s="82"/>
      <c r="G33" s="83"/>
      <c r="H33" s="83"/>
      <c r="J33" s="85"/>
    </row>
    <row r="34" spans="1:10">
      <c r="B34" s="80"/>
      <c r="C34" s="81"/>
      <c r="D34" s="82"/>
      <c r="E34" s="82"/>
      <c r="F34" s="82"/>
      <c r="G34" s="83"/>
      <c r="H34" s="83"/>
      <c r="J34" s="85"/>
    </row>
    <row r="35" spans="1:10">
      <c r="A35" s="86"/>
      <c r="B35" s="80"/>
      <c r="C35" s="87"/>
      <c r="D35" s="87"/>
      <c r="E35" s="87"/>
      <c r="F35" s="87"/>
      <c r="G35" s="88"/>
      <c r="H35" s="88"/>
      <c r="I35" s="89"/>
      <c r="J35" s="85"/>
    </row>
    <row r="36" spans="1:10">
      <c r="B36" s="80"/>
      <c r="C36" s="81"/>
      <c r="D36" s="82"/>
      <c r="E36" s="82"/>
      <c r="F36" s="82"/>
      <c r="G36" s="83"/>
      <c r="H36" s="83"/>
      <c r="J36" s="85"/>
    </row>
    <row r="37" spans="1:10">
      <c r="B37" s="80"/>
      <c r="C37" s="81"/>
      <c r="D37" s="82"/>
      <c r="E37" s="82"/>
      <c r="F37" s="82"/>
      <c r="G37" s="83"/>
      <c r="H37" s="83"/>
      <c r="J37" s="85"/>
    </row>
    <row r="38" spans="1:10">
      <c r="B38" s="80"/>
      <c r="C38" s="81"/>
      <c r="D38" s="82"/>
      <c r="E38" s="82"/>
      <c r="F38" s="82"/>
      <c r="G38" s="83"/>
      <c r="H38" s="83"/>
      <c r="J38" s="85"/>
    </row>
    <row r="39" spans="1:10">
      <c r="A39" s="86"/>
      <c r="B39" s="80"/>
      <c r="C39" s="87"/>
      <c r="D39" s="87"/>
      <c r="E39" s="87"/>
      <c r="F39" s="87"/>
      <c r="G39" s="88"/>
      <c r="H39" s="88"/>
      <c r="I39" s="89"/>
      <c r="J39" s="85"/>
    </row>
  </sheetData>
  <mergeCells count="23">
    <mergeCell ref="B6:F6"/>
    <mergeCell ref="A1:J1"/>
    <mergeCell ref="A2:J2"/>
    <mergeCell ref="A3:J3"/>
    <mergeCell ref="B4:F4"/>
    <mergeCell ref="B5:F5"/>
    <mergeCell ref="G24:I24"/>
    <mergeCell ref="B7:F7"/>
    <mergeCell ref="B8:F8"/>
    <mergeCell ref="B9:F9"/>
    <mergeCell ref="B10:F10"/>
    <mergeCell ref="B11:F11"/>
    <mergeCell ref="B12:F12"/>
    <mergeCell ref="B13:F13"/>
    <mergeCell ref="B14:F14"/>
    <mergeCell ref="B15:F15"/>
    <mergeCell ref="B16:F16"/>
    <mergeCell ref="B17:F17"/>
    <mergeCell ref="G25:I25"/>
    <mergeCell ref="G26:I26"/>
    <mergeCell ref="G27:I27"/>
    <mergeCell ref="G28:I28"/>
    <mergeCell ref="G29:I29"/>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0"/>
  </sheetPr>
  <dimension ref="A1:G32"/>
  <sheetViews>
    <sheetView topLeftCell="A13" workbookViewId="0">
      <selection activeCell="B25" sqref="B25:E28"/>
    </sheetView>
  </sheetViews>
  <sheetFormatPr defaultRowHeight="15"/>
  <cols>
    <col min="1" max="1" width="7.85546875" customWidth="1"/>
    <col min="2" max="2" width="50.28515625" customWidth="1"/>
    <col min="3" max="3" width="12.5703125" customWidth="1"/>
    <col min="4" max="4" width="8.85546875" customWidth="1"/>
    <col min="5" max="5" width="14.28515625" customWidth="1"/>
    <col min="6" max="6" width="23" customWidth="1"/>
  </cols>
  <sheetData>
    <row r="1" spans="1:7" ht="27">
      <c r="A1" s="162" t="s">
        <v>0</v>
      </c>
      <c r="B1" s="162"/>
      <c r="C1" s="162"/>
      <c r="D1" s="162"/>
      <c r="E1" s="162"/>
      <c r="F1" s="162"/>
      <c r="G1" s="95"/>
    </row>
    <row r="2" spans="1:7" ht="25.5" customHeight="1">
      <c r="A2" s="163" t="s">
        <v>1</v>
      </c>
      <c r="B2" s="164"/>
      <c r="C2" s="164"/>
      <c r="D2" s="164"/>
      <c r="E2" s="164"/>
      <c r="F2" s="164"/>
      <c r="G2" s="95"/>
    </row>
    <row r="3" spans="1:7" ht="57.75" customHeight="1">
      <c r="A3" s="165" t="s">
        <v>254</v>
      </c>
      <c r="B3" s="165"/>
      <c r="C3" s="165"/>
      <c r="D3" s="165"/>
      <c r="E3" s="165"/>
      <c r="F3" s="165"/>
      <c r="G3" s="95"/>
    </row>
    <row r="4" spans="1:7">
      <c r="A4" s="96" t="s">
        <v>255</v>
      </c>
      <c r="B4" s="96" t="s">
        <v>256</v>
      </c>
      <c r="C4" s="96" t="s">
        <v>257</v>
      </c>
      <c r="D4" s="96" t="s">
        <v>6</v>
      </c>
      <c r="E4" s="97" t="s">
        <v>7</v>
      </c>
      <c r="F4" s="2" t="s">
        <v>8</v>
      </c>
      <c r="G4" s="95"/>
    </row>
    <row r="5" spans="1:7" ht="54.75" customHeight="1">
      <c r="A5" s="98">
        <v>1</v>
      </c>
      <c r="B5" s="99" t="s">
        <v>101</v>
      </c>
      <c r="C5" s="98">
        <v>5</v>
      </c>
      <c r="D5" s="98" t="s">
        <v>202</v>
      </c>
      <c r="E5" s="100">
        <v>359.54</v>
      </c>
      <c r="F5" s="101">
        <f>C5*E5</f>
        <v>1797.7</v>
      </c>
      <c r="G5" s="95"/>
    </row>
    <row r="6" spans="1:7" ht="140.25" customHeight="1">
      <c r="A6" s="102" t="str">
        <f>'[2]DETAILED ESTIMATE'!$A$5</f>
        <v>2.       (J.B.C.D 5.1.1+ 5.1.2)</v>
      </c>
      <c r="B6" s="103" t="str">
        <f>'[2]DETAILED ESTIMATE'!$B$5</f>
        <v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v>
      </c>
      <c r="C6" s="100">
        <v>42.56</v>
      </c>
      <c r="D6" s="98" t="s">
        <v>105</v>
      </c>
      <c r="E6" s="100">
        <f>'[2]DETAILED ESTIMATE'!$I$9</f>
        <v>151.82</v>
      </c>
      <c r="F6" s="101">
        <f t="shared" ref="F6:F23" si="0">C6*E6</f>
        <v>6461.4592000000002</v>
      </c>
      <c r="G6" s="104"/>
    </row>
    <row r="7" spans="1:7" ht="109.5" customHeight="1">
      <c r="A7" s="102" t="s">
        <v>258</v>
      </c>
      <c r="B7" s="103" t="str">
        <f>'[2]DETAILED ESTIMATE'!$B$10</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7" s="100">
        <v>4</v>
      </c>
      <c r="D7" s="98" t="s">
        <v>105</v>
      </c>
      <c r="E7" s="105">
        <v>589.51</v>
      </c>
      <c r="F7" s="101">
        <f t="shared" si="0"/>
        <v>2358.04</v>
      </c>
      <c r="G7" s="95"/>
    </row>
    <row r="8" spans="1:7" ht="78" customHeight="1">
      <c r="A8" s="102" t="s">
        <v>259</v>
      </c>
      <c r="B8" s="103" t="str">
        <f>'[2]DETAILED ESTIMATE'!$B$15</f>
        <v xml:space="preserve"> Supplying and laying (properly as per design and drawing )rip-rap with good quality of boulders duly packed including the cost of materials,royalty all taxes etc.but excluding the cost of carriage, all complete as per specification and direction of E/I.</v>
      </c>
      <c r="C8" s="100">
        <v>6.56</v>
      </c>
      <c r="D8" s="106" t="s">
        <v>105</v>
      </c>
      <c r="E8" s="105">
        <v>1756.4</v>
      </c>
      <c r="F8" s="101">
        <f t="shared" si="0"/>
        <v>11521.984</v>
      </c>
      <c r="G8" s="95"/>
    </row>
    <row r="9" spans="1:7" ht="97.5" customHeight="1">
      <c r="A9" s="102" t="str">
        <f>'[2]DETAILED ESTIMATE'!$A$20</f>
        <v>5.             J.B.C.D.  5.3.10</v>
      </c>
      <c r="B9" s="103" t="str">
        <f>'[2]DETAILED ESTIMATE'!$B$20</f>
        <v>Reinforced cement concrete work in walls (any thickness), including attached pilasters, piers, abutments, posts and struts etc.above plinth level, excluding cost of centering, shuttering, finishing and reinforce:      1:1.5:3 (1 cement:1.5:coarse sand (zone-III):3 graded stone aggregate 20 mm nominal size)</v>
      </c>
      <c r="C9" s="100">
        <v>17.600000000000001</v>
      </c>
      <c r="D9" s="106" t="s">
        <v>105</v>
      </c>
      <c r="E9" s="100">
        <v>6082.45</v>
      </c>
      <c r="F9" s="101">
        <f t="shared" si="0"/>
        <v>107051.12000000001</v>
      </c>
      <c r="G9" s="95"/>
    </row>
    <row r="10" spans="1:7" ht="71.25">
      <c r="A10" s="102" t="str">
        <f>'[2]DETAILED ESTIMATE'!$A$25</f>
        <v>6.   (J.B.C.D.-5.5.4  + 5.5.5a</v>
      </c>
      <c r="B10" s="103" t="str">
        <f>'[2]DETAILED ESTIMATE'!$B$25</f>
        <v xml:space="preserve">Providing Tor steel reinforcement of 10mm and 8mm dia bars as per approved design and drawing -----do-----do-----(a)10mm(TMT coil Fe 500)(Only valid for SAIL , TATA Steel) @2.5Kg/cft  </v>
      </c>
      <c r="C10" s="100"/>
      <c r="D10" s="98"/>
      <c r="E10" s="100"/>
      <c r="F10" s="101"/>
      <c r="G10" s="95"/>
    </row>
    <row r="11" spans="1:7">
      <c r="A11" s="102"/>
      <c r="B11" s="103" t="s">
        <v>260</v>
      </c>
      <c r="C11" s="100">
        <v>0.7</v>
      </c>
      <c r="D11" s="98" t="s">
        <v>79</v>
      </c>
      <c r="E11" s="100">
        <v>83314.02</v>
      </c>
      <c r="F11" s="101">
        <f t="shared" si="0"/>
        <v>58319.813999999998</v>
      </c>
      <c r="G11" s="95"/>
    </row>
    <row r="12" spans="1:7">
      <c r="A12" s="102"/>
      <c r="B12" s="103" t="s">
        <v>261</v>
      </c>
      <c r="C12" s="100">
        <v>0.85</v>
      </c>
      <c r="D12" s="98" t="s">
        <v>79</v>
      </c>
      <c r="E12" s="100">
        <v>82096.539999999994</v>
      </c>
      <c r="F12" s="101">
        <f t="shared" si="0"/>
        <v>69782.058999999994</v>
      </c>
      <c r="G12" s="95"/>
    </row>
    <row r="13" spans="1:7">
      <c r="A13" s="102"/>
      <c r="B13" s="103"/>
      <c r="C13" s="100"/>
      <c r="D13" s="98"/>
      <c r="E13" s="100" t="s">
        <v>262</v>
      </c>
      <c r="F13" s="101">
        <f>SUM(F5:F12)</f>
        <v>257292.17619999999</v>
      </c>
      <c r="G13" s="95"/>
    </row>
    <row r="14" spans="1:7">
      <c r="A14" s="102"/>
      <c r="B14" s="103"/>
      <c r="C14" s="100"/>
      <c r="D14" s="98"/>
      <c r="E14" s="100" t="s">
        <v>263</v>
      </c>
      <c r="F14" s="101">
        <f>F13</f>
        <v>257292.17619999999</v>
      </c>
      <c r="G14" s="95"/>
    </row>
    <row r="15" spans="1:7" ht="60" customHeight="1">
      <c r="A15" s="102" t="s">
        <v>264</v>
      </c>
      <c r="B15" s="103" t="str">
        <f>'[2]DETAILED ESTIMATE'!$B$44</f>
        <v>Providing  Precast R.C.C M 200 in nominal mix (1:1.5:3) in slab ……..do…..all complete as per specification and direction of E/I.</v>
      </c>
      <c r="C15" s="100">
        <v>5.33</v>
      </c>
      <c r="D15" s="98" t="s">
        <v>105</v>
      </c>
      <c r="E15" s="100">
        <v>6308.87</v>
      </c>
      <c r="F15" s="101">
        <f t="shared" si="0"/>
        <v>33626.277099999999</v>
      </c>
      <c r="G15" s="95"/>
    </row>
    <row r="16" spans="1:7" ht="42.75">
      <c r="A16" s="102" t="s">
        <v>265</v>
      </c>
      <c r="B16" s="103" t="str">
        <f>'[2]DETAILED ESTIMATE'!$B$49</f>
        <v>Providing  Tor steel reinforcement of 10mm dia  bars as per approved design and drawing –do-- --do—</v>
      </c>
      <c r="C16" s="100">
        <v>0.47</v>
      </c>
      <c r="D16" s="98" t="s">
        <v>79</v>
      </c>
      <c r="E16" s="100">
        <v>82096.539999999994</v>
      </c>
      <c r="F16" s="101">
        <f t="shared" si="0"/>
        <v>38585.373799999994</v>
      </c>
      <c r="G16" s="95"/>
    </row>
    <row r="17" spans="1:7" ht="57">
      <c r="A17" s="102" t="s">
        <v>266</v>
      </c>
      <c r="B17" s="103" t="str">
        <f>'[2]DETAILED ESTIMATE'!$B$53</f>
        <v>Centering and shuttering including strutting, propping etc . And removal of form for foundation ,footings, base of columns, etc. for mass concrete</v>
      </c>
      <c r="C17" s="100">
        <v>157.21</v>
      </c>
      <c r="D17" s="98" t="s">
        <v>76</v>
      </c>
      <c r="E17" s="100">
        <v>194.5</v>
      </c>
      <c r="F17" s="101">
        <f t="shared" si="0"/>
        <v>30577.345000000001</v>
      </c>
      <c r="G17" s="95"/>
    </row>
    <row r="18" spans="1:7">
      <c r="A18" s="98">
        <v>10</v>
      </c>
      <c r="B18" s="35" t="s">
        <v>41</v>
      </c>
      <c r="C18" s="107"/>
      <c r="D18" s="107"/>
      <c r="E18" s="108"/>
      <c r="F18" s="101"/>
      <c r="G18" s="95"/>
    </row>
    <row r="19" spans="1:7" ht="25.5" customHeight="1">
      <c r="A19" s="98" t="s">
        <v>83</v>
      </c>
      <c r="B19" s="109" t="s">
        <v>267</v>
      </c>
      <c r="C19" s="100">
        <v>9.86</v>
      </c>
      <c r="D19" s="98" t="s">
        <v>105</v>
      </c>
      <c r="E19" s="110">
        <v>819.06</v>
      </c>
      <c r="F19" s="101">
        <f t="shared" si="0"/>
        <v>8075.931599999999</v>
      </c>
      <c r="G19" s="95"/>
    </row>
    <row r="20" spans="1:7" ht="25.5" customHeight="1">
      <c r="A20" s="98" t="s">
        <v>85</v>
      </c>
      <c r="B20" s="109" t="s">
        <v>268</v>
      </c>
      <c r="C20" s="100">
        <v>4</v>
      </c>
      <c r="D20" s="98" t="s">
        <v>269</v>
      </c>
      <c r="E20" s="110">
        <v>357.78</v>
      </c>
      <c r="F20" s="101">
        <f t="shared" si="0"/>
        <v>1431.12</v>
      </c>
      <c r="G20" s="95"/>
    </row>
    <row r="21" spans="1:7" ht="25.5" customHeight="1">
      <c r="A21" s="98" t="s">
        <v>87</v>
      </c>
      <c r="B21" s="111" t="s">
        <v>270</v>
      </c>
      <c r="C21" s="100">
        <v>19.72</v>
      </c>
      <c r="D21" s="98" t="s">
        <v>271</v>
      </c>
      <c r="E21" s="110">
        <v>417.3</v>
      </c>
      <c r="F21" s="101">
        <f t="shared" si="0"/>
        <v>8229.155999999999</v>
      </c>
      <c r="G21" s="95"/>
    </row>
    <row r="22" spans="1:7" ht="25.5" customHeight="1">
      <c r="A22" s="98" t="s">
        <v>89</v>
      </c>
      <c r="B22" s="111" t="str">
        <f>'[2]DETAILED ESTIMATE'!$B$63</f>
        <v>BOULDER-LEAD-34KM</v>
      </c>
      <c r="C22" s="100">
        <v>6.56</v>
      </c>
      <c r="D22" s="98" t="s">
        <v>272</v>
      </c>
      <c r="E22" s="110">
        <v>648.59</v>
      </c>
      <c r="F22" s="101">
        <f t="shared" si="0"/>
        <v>4254.7503999999999</v>
      </c>
      <c r="G22" s="95"/>
    </row>
    <row r="23" spans="1:7" ht="25.5" customHeight="1">
      <c r="A23" s="98" t="s">
        <v>91</v>
      </c>
      <c r="B23" s="109" t="str">
        <f>'[2]DETAILED ESTIMATE'!$B$64</f>
        <v>EARTH-LEAD-1km</v>
      </c>
      <c r="C23" s="100">
        <v>42.56</v>
      </c>
      <c r="D23" s="98" t="s">
        <v>273</v>
      </c>
      <c r="E23" s="110">
        <v>117.54</v>
      </c>
      <c r="F23" s="101">
        <f t="shared" si="0"/>
        <v>5002.5024000000003</v>
      </c>
      <c r="G23" s="95"/>
    </row>
    <row r="24" spans="1:7" ht="12.75" customHeight="1">
      <c r="A24" s="107"/>
      <c r="B24" s="107"/>
      <c r="C24" s="107"/>
      <c r="D24" s="107"/>
      <c r="E24" s="108" t="s">
        <v>93</v>
      </c>
      <c r="F24" s="101">
        <f>SUM(F14:F23)</f>
        <v>387074.63250000001</v>
      </c>
      <c r="G24" s="95"/>
    </row>
    <row r="25" spans="1:7" ht="12.75" customHeight="1">
      <c r="A25" s="112"/>
      <c r="B25" s="166" t="s">
        <v>94</v>
      </c>
      <c r="C25" s="167"/>
      <c r="D25" s="167"/>
      <c r="E25" s="168"/>
      <c r="F25" s="3">
        <f>F24*0.18</f>
        <v>69673.433850000001</v>
      </c>
      <c r="G25" s="95"/>
    </row>
    <row r="26" spans="1:7" ht="12.75" customHeight="1">
      <c r="A26" s="112"/>
      <c r="B26" s="166" t="s">
        <v>93</v>
      </c>
      <c r="C26" s="167"/>
      <c r="D26" s="167"/>
      <c r="E26" s="168"/>
      <c r="F26" s="3">
        <f>F25+F24</f>
        <v>456748.06634999998</v>
      </c>
      <c r="G26" s="95"/>
    </row>
    <row r="27" spans="1:7" ht="12.75" customHeight="1">
      <c r="A27" s="112"/>
      <c r="B27" s="166" t="s">
        <v>95</v>
      </c>
      <c r="C27" s="167"/>
      <c r="D27" s="167"/>
      <c r="E27" s="168"/>
      <c r="F27" s="3">
        <f>F26*0.01</f>
        <v>4567.4806634999995</v>
      </c>
      <c r="G27" s="95"/>
    </row>
    <row r="28" spans="1:7" ht="12.75" customHeight="1">
      <c r="A28" s="112"/>
      <c r="B28" s="159" t="s">
        <v>274</v>
      </c>
      <c r="C28" s="160"/>
      <c r="D28" s="160"/>
      <c r="E28" s="161"/>
      <c r="F28" s="113">
        <f>F27+F26</f>
        <v>461315.54701350001</v>
      </c>
      <c r="G28" s="95"/>
    </row>
    <row r="29" spans="1:7">
      <c r="A29" s="114"/>
      <c r="B29" s="95"/>
      <c r="C29" s="95"/>
      <c r="D29" s="95"/>
      <c r="E29" s="95"/>
      <c r="F29" s="95"/>
      <c r="G29" s="95"/>
    </row>
    <row r="30" spans="1:7">
      <c r="A30" s="115"/>
      <c r="B30" s="95"/>
      <c r="C30" s="95"/>
      <c r="D30" s="95"/>
      <c r="E30" s="95"/>
      <c r="F30" s="95"/>
      <c r="G30" s="95"/>
    </row>
    <row r="31" spans="1:7" ht="21">
      <c r="A31" s="95"/>
      <c r="B31" s="116"/>
      <c r="C31" s="116"/>
      <c r="D31" s="116"/>
      <c r="E31" s="117"/>
      <c r="F31" s="26"/>
      <c r="G31" s="95"/>
    </row>
    <row r="32" spans="1:7">
      <c r="A32" s="95"/>
      <c r="B32" s="95"/>
      <c r="C32" s="95"/>
      <c r="D32" s="95"/>
      <c r="E32" s="118"/>
      <c r="F32" s="119"/>
      <c r="G32" s="95"/>
    </row>
  </sheetData>
  <mergeCells count="7">
    <mergeCell ref="B28:E28"/>
    <mergeCell ref="A1:F1"/>
    <mergeCell ref="A2:F2"/>
    <mergeCell ref="A3:F3"/>
    <mergeCell ref="B25:E25"/>
    <mergeCell ref="B26:E26"/>
    <mergeCell ref="B27:E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1"/>
  <sheetViews>
    <sheetView workbookViewId="0">
      <selection activeCell="B6" sqref="B6"/>
    </sheetView>
  </sheetViews>
  <sheetFormatPr defaultRowHeight="15"/>
  <cols>
    <col min="1" max="1" width="8.85546875" style="30" customWidth="1"/>
    <col min="2" max="2" width="42.85546875" style="31" customWidth="1"/>
    <col min="3" max="3" width="13.7109375" style="4" bestFit="1" customWidth="1"/>
    <col min="4" max="4" width="9.140625" style="32"/>
    <col min="5" max="5" width="12.140625" style="4" customWidth="1"/>
    <col min="6" max="6" width="16.42578125" style="33" customWidth="1"/>
    <col min="7" max="7" width="22.140625" style="4" hidden="1" customWidth="1"/>
    <col min="8" max="16384" width="9.140625" style="4"/>
  </cols>
  <sheetData>
    <row r="1" spans="1:6" ht="18.75">
      <c r="A1" s="134" t="s">
        <v>0</v>
      </c>
      <c r="B1" s="134"/>
      <c r="C1" s="134"/>
      <c r="D1" s="134"/>
      <c r="E1" s="134"/>
      <c r="F1" s="134"/>
    </row>
    <row r="2" spans="1:6" ht="18.75">
      <c r="A2" s="134" t="s">
        <v>98</v>
      </c>
      <c r="B2" s="134"/>
      <c r="C2" s="134"/>
      <c r="D2" s="134"/>
      <c r="E2" s="134"/>
      <c r="F2" s="134"/>
    </row>
    <row r="3" spans="1:6" ht="51.75" customHeight="1">
      <c r="A3" s="135" t="s">
        <v>201</v>
      </c>
      <c r="B3" s="135"/>
      <c r="C3" s="135"/>
      <c r="D3" s="135"/>
      <c r="E3" s="135"/>
      <c r="F3" s="135"/>
    </row>
    <row r="4" spans="1:6">
      <c r="A4" s="27" t="s">
        <v>3</v>
      </c>
      <c r="B4" s="27" t="s">
        <v>100</v>
      </c>
      <c r="C4" s="27" t="s">
        <v>5</v>
      </c>
      <c r="D4" s="27" t="s">
        <v>6</v>
      </c>
      <c r="E4" s="27" t="s">
        <v>7</v>
      </c>
      <c r="F4" s="27" t="s">
        <v>8</v>
      </c>
    </row>
    <row r="5" spans="1:6" ht="30">
      <c r="A5" s="8">
        <v>1</v>
      </c>
      <c r="B5" s="3" t="s">
        <v>101</v>
      </c>
      <c r="C5" s="3">
        <v>4</v>
      </c>
      <c r="D5" s="3" t="s">
        <v>202</v>
      </c>
      <c r="E5" s="3">
        <v>326.85000000000002</v>
      </c>
      <c r="F5" s="3">
        <f>C5*E5</f>
        <v>1307.4000000000001</v>
      </c>
    </row>
    <row r="6" spans="1:6" ht="165">
      <c r="A6" s="3" t="s">
        <v>203</v>
      </c>
      <c r="B6" s="3" t="s">
        <v>10</v>
      </c>
      <c r="C6" s="3">
        <v>47.44</v>
      </c>
      <c r="D6" s="3" t="s">
        <v>105</v>
      </c>
      <c r="E6" s="3">
        <v>151.82</v>
      </c>
      <c r="F6" s="3">
        <f t="shared" ref="F6:F16" si="0">C6*E6</f>
        <v>7202.340799999999</v>
      </c>
    </row>
    <row r="7" spans="1:6" ht="120">
      <c r="A7" s="3" t="s">
        <v>204</v>
      </c>
      <c r="B7" s="3" t="s">
        <v>67</v>
      </c>
      <c r="C7" s="3">
        <v>17.7</v>
      </c>
      <c r="D7" s="3" t="s">
        <v>105</v>
      </c>
      <c r="E7" s="3">
        <v>481.67</v>
      </c>
      <c r="F7" s="3">
        <f t="shared" si="0"/>
        <v>8525.5589999999993</v>
      </c>
    </row>
    <row r="8" spans="1:6" ht="90">
      <c r="A8" s="3" t="s">
        <v>205</v>
      </c>
      <c r="B8" s="3" t="s">
        <v>120</v>
      </c>
      <c r="C8" s="3">
        <v>29.74</v>
      </c>
      <c r="D8" s="3" t="s">
        <v>105</v>
      </c>
      <c r="E8" s="3">
        <v>1756.4</v>
      </c>
      <c r="F8" s="3">
        <f t="shared" si="0"/>
        <v>52235.336000000003</v>
      </c>
    </row>
    <row r="9" spans="1:6" ht="90">
      <c r="A9" s="3" t="s">
        <v>206</v>
      </c>
      <c r="B9" s="3" t="s">
        <v>122</v>
      </c>
      <c r="C9" s="3">
        <v>35.4</v>
      </c>
      <c r="D9" s="3" t="s">
        <v>105</v>
      </c>
      <c r="E9" s="3">
        <v>4961.7299999999996</v>
      </c>
      <c r="F9" s="3">
        <f t="shared" si="0"/>
        <v>175645.24199999997</v>
      </c>
    </row>
    <row r="10" spans="1:6" ht="60">
      <c r="A10" s="3" t="s">
        <v>207</v>
      </c>
      <c r="B10" s="3" t="s">
        <v>124</v>
      </c>
      <c r="C10" s="3">
        <v>23.23</v>
      </c>
      <c r="D10" s="3" t="s">
        <v>76</v>
      </c>
      <c r="E10" s="3">
        <v>194.5</v>
      </c>
      <c r="F10" s="3">
        <f t="shared" si="0"/>
        <v>4518.2349999999997</v>
      </c>
    </row>
    <row r="11" spans="1:6">
      <c r="A11" s="3">
        <v>7</v>
      </c>
      <c r="B11" s="3" t="s">
        <v>41</v>
      </c>
      <c r="C11" s="3"/>
      <c r="D11" s="3"/>
      <c r="E11" s="3"/>
      <c r="F11" s="3"/>
    </row>
    <row r="12" spans="1:6">
      <c r="A12" s="3" t="s">
        <v>83</v>
      </c>
      <c r="B12" s="3" t="s">
        <v>208</v>
      </c>
      <c r="C12" s="3">
        <v>15.22</v>
      </c>
      <c r="D12" s="3" t="s">
        <v>105</v>
      </c>
      <c r="E12" s="3">
        <v>744.66</v>
      </c>
      <c r="F12" s="3">
        <f t="shared" si="0"/>
        <v>11333.725200000001</v>
      </c>
    </row>
    <row r="13" spans="1:6">
      <c r="A13" s="3" t="s">
        <v>85</v>
      </c>
      <c r="B13" s="3" t="s">
        <v>209</v>
      </c>
      <c r="C13" s="3">
        <v>17.7</v>
      </c>
      <c r="D13" s="3" t="s">
        <v>105</v>
      </c>
      <c r="E13" s="3">
        <v>342.9</v>
      </c>
      <c r="F13" s="3">
        <f t="shared" si="0"/>
        <v>6069.329999999999</v>
      </c>
    </row>
    <row r="14" spans="1:6">
      <c r="A14" s="3" t="s">
        <v>87</v>
      </c>
      <c r="B14" s="3" t="s">
        <v>210</v>
      </c>
      <c r="C14" s="3">
        <v>29.74</v>
      </c>
      <c r="D14" s="3" t="s">
        <v>105</v>
      </c>
      <c r="E14" s="3">
        <v>570.94000000000005</v>
      </c>
      <c r="F14" s="3">
        <f t="shared" si="0"/>
        <v>16979.7556</v>
      </c>
    </row>
    <row r="15" spans="1:6">
      <c r="A15" s="3" t="s">
        <v>89</v>
      </c>
      <c r="B15" s="3" t="s">
        <v>211</v>
      </c>
      <c r="C15" s="3">
        <v>30.44</v>
      </c>
      <c r="D15" s="3" t="s">
        <v>105</v>
      </c>
      <c r="E15" s="3">
        <v>342.9</v>
      </c>
      <c r="F15" s="3">
        <f t="shared" si="0"/>
        <v>10437.876</v>
      </c>
    </row>
    <row r="16" spans="1:6">
      <c r="A16" s="3" t="s">
        <v>91</v>
      </c>
      <c r="B16" s="3" t="s">
        <v>212</v>
      </c>
      <c r="C16" s="3">
        <v>47.44</v>
      </c>
      <c r="D16" s="3" t="s">
        <v>105</v>
      </c>
      <c r="E16" s="3">
        <v>117.54</v>
      </c>
      <c r="F16" s="3">
        <f t="shared" si="0"/>
        <v>5576.0976000000001</v>
      </c>
    </row>
    <row r="17" spans="1:6">
      <c r="A17" s="3"/>
      <c r="B17" s="3"/>
      <c r="C17" s="3"/>
      <c r="D17" s="3"/>
      <c r="E17" s="3" t="s">
        <v>54</v>
      </c>
      <c r="F17" s="3">
        <f>F5+F6+F7+F8+F9+F10+F12+F13+F14+F15+F16</f>
        <v>299830.89719999989</v>
      </c>
    </row>
    <row r="18" spans="1:6">
      <c r="A18" s="5"/>
      <c r="B18" s="6"/>
      <c r="C18" s="7"/>
      <c r="D18" s="8"/>
      <c r="E18" s="3" t="s">
        <v>55</v>
      </c>
      <c r="F18" s="3">
        <f>F17*18/100</f>
        <v>53969.56149599998</v>
      </c>
    </row>
    <row r="19" spans="1:6">
      <c r="A19" s="5"/>
      <c r="B19" s="6"/>
      <c r="C19" s="7"/>
      <c r="D19" s="8"/>
      <c r="E19" s="3"/>
      <c r="F19" s="3">
        <f>F18+F17</f>
        <v>353800.45869599987</v>
      </c>
    </row>
    <row r="20" spans="1:6">
      <c r="A20" s="5"/>
      <c r="B20" s="6"/>
      <c r="C20" s="7"/>
      <c r="D20" s="8"/>
      <c r="E20" s="3" t="s">
        <v>56</v>
      </c>
      <c r="F20" s="3">
        <f>F19*1/100</f>
        <v>3538.0045869599985</v>
      </c>
    </row>
    <row r="21" spans="1:6">
      <c r="A21" s="5"/>
      <c r="B21" s="6"/>
      <c r="C21" s="7"/>
      <c r="D21" s="8"/>
      <c r="E21" s="3" t="s">
        <v>54</v>
      </c>
      <c r="F21" s="3">
        <f>F20+F19</f>
        <v>357338.46328295988</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4"/>
  <sheetViews>
    <sheetView topLeftCell="A16" workbookViewId="0">
      <selection activeCell="A19" sqref="A19:F24"/>
    </sheetView>
  </sheetViews>
  <sheetFormatPr defaultRowHeight="15"/>
  <cols>
    <col min="1" max="1" width="9.28515625" style="23" bestFit="1" customWidth="1"/>
    <col min="2" max="2" width="46.140625" style="24" customWidth="1"/>
    <col min="3" max="3" width="12.28515625" customWidth="1"/>
    <col min="4" max="4" width="5" bestFit="1" customWidth="1"/>
    <col min="5" max="5" width="12" style="25" customWidth="1"/>
    <col min="6" max="6" width="21.42578125" style="26" bestFit="1" customWidth="1"/>
  </cols>
  <sheetData>
    <row r="1" spans="1:8" ht="26.25">
      <c r="A1" s="129" t="s">
        <v>0</v>
      </c>
      <c r="B1" s="129"/>
      <c r="C1" s="129"/>
      <c r="D1" s="129"/>
      <c r="E1" s="129"/>
      <c r="F1" s="129"/>
    </row>
    <row r="2" spans="1:8" ht="15" customHeight="1">
      <c r="A2" s="130" t="s">
        <v>1</v>
      </c>
      <c r="B2" s="130"/>
      <c r="C2" s="130"/>
      <c r="D2" s="130"/>
      <c r="E2" s="130"/>
      <c r="F2" s="130"/>
    </row>
    <row r="3" spans="1:8" s="9" customFormat="1" ht="38.25" customHeight="1">
      <c r="A3" s="131" t="s">
        <v>57</v>
      </c>
      <c r="B3" s="132"/>
      <c r="C3" s="132"/>
      <c r="D3" s="132"/>
      <c r="E3" s="132"/>
      <c r="F3" s="133"/>
    </row>
    <row r="4" spans="1:8" s="9" customFormat="1" ht="31.5">
      <c r="A4" s="10" t="s">
        <v>58</v>
      </c>
      <c r="B4" s="10" t="s">
        <v>59</v>
      </c>
      <c r="C4" s="10" t="s">
        <v>60</v>
      </c>
      <c r="D4" s="10" t="s">
        <v>6</v>
      </c>
      <c r="E4" s="10" t="s">
        <v>61</v>
      </c>
      <c r="F4" s="10" t="s">
        <v>62</v>
      </c>
    </row>
    <row r="5" spans="1:8" s="15" customFormat="1" ht="220.5">
      <c r="A5" s="11" t="s">
        <v>63</v>
      </c>
      <c r="B5" s="12" t="s">
        <v>64</v>
      </c>
      <c r="C5" s="13">
        <v>90.74</v>
      </c>
      <c r="D5" s="11" t="s">
        <v>65</v>
      </c>
      <c r="E5" s="11">
        <v>151.82</v>
      </c>
      <c r="F5" s="14">
        <f t="shared" ref="F5:F18" si="0">ROUND(C5*E5,2)</f>
        <v>13776.15</v>
      </c>
    </row>
    <row r="6" spans="1:8" s="15" customFormat="1" ht="157.5">
      <c r="A6" s="11" t="s">
        <v>66</v>
      </c>
      <c r="B6" s="12" t="s">
        <v>67</v>
      </c>
      <c r="C6" s="13">
        <v>5.78</v>
      </c>
      <c r="D6" s="11" t="s">
        <v>65</v>
      </c>
      <c r="E6" s="11">
        <v>347.85</v>
      </c>
      <c r="F6" s="14">
        <f t="shared" si="0"/>
        <v>2010.57</v>
      </c>
    </row>
    <row r="7" spans="1:8" s="15" customFormat="1" ht="126">
      <c r="A7" s="11" t="s">
        <v>68</v>
      </c>
      <c r="B7" s="12" t="s">
        <v>69</v>
      </c>
      <c r="C7" s="13">
        <v>14.27</v>
      </c>
      <c r="D7" s="11" t="s">
        <v>65</v>
      </c>
      <c r="E7" s="11">
        <v>1756.4</v>
      </c>
      <c r="F7" s="14">
        <f t="shared" si="0"/>
        <v>25063.83</v>
      </c>
      <c r="H7" s="16"/>
    </row>
    <row r="8" spans="1:8" s="15" customFormat="1" ht="220.5">
      <c r="A8" s="11" t="s">
        <v>70</v>
      </c>
      <c r="B8" s="12" t="s">
        <v>71</v>
      </c>
      <c r="C8" s="13">
        <v>37.380000000000003</v>
      </c>
      <c r="D8" s="11" t="s">
        <v>65</v>
      </c>
      <c r="E8" s="11">
        <v>6082.45</v>
      </c>
      <c r="F8" s="14">
        <f t="shared" si="0"/>
        <v>227361.98</v>
      </c>
      <c r="H8" s="16"/>
    </row>
    <row r="9" spans="1:8" s="15" customFormat="1" ht="223.5">
      <c r="A9" s="11" t="s">
        <v>72</v>
      </c>
      <c r="B9" s="12" t="s">
        <v>73</v>
      </c>
      <c r="C9" s="13">
        <v>16.989999999999998</v>
      </c>
      <c r="D9" s="11" t="s">
        <v>65</v>
      </c>
      <c r="E9" s="11">
        <v>6308.87</v>
      </c>
      <c r="F9" s="14">
        <f t="shared" si="0"/>
        <v>107187.7</v>
      </c>
    </row>
    <row r="10" spans="1:8" ht="78.75">
      <c r="A10" s="17" t="s">
        <v>74</v>
      </c>
      <c r="B10" s="12" t="s">
        <v>75</v>
      </c>
      <c r="C10" s="13">
        <v>178.44</v>
      </c>
      <c r="D10" s="11" t="s">
        <v>76</v>
      </c>
      <c r="E10" s="11">
        <v>194.5</v>
      </c>
      <c r="F10" s="14">
        <f t="shared" si="0"/>
        <v>34706.58</v>
      </c>
    </row>
    <row r="11" spans="1:8" s="15" customFormat="1" ht="63">
      <c r="A11" s="11" t="s">
        <v>77</v>
      </c>
      <c r="B11" s="17" t="s">
        <v>78</v>
      </c>
      <c r="C11" s="18">
        <v>2.6160000000000001</v>
      </c>
      <c r="D11" s="11" t="s">
        <v>79</v>
      </c>
      <c r="E11" s="13">
        <v>83314.02</v>
      </c>
      <c r="F11" s="14">
        <f t="shared" si="0"/>
        <v>217949.48</v>
      </c>
    </row>
    <row r="12" spans="1:8" s="15" customFormat="1" ht="63">
      <c r="A12" s="11" t="s">
        <v>80</v>
      </c>
      <c r="B12" s="17" t="s">
        <v>81</v>
      </c>
      <c r="C12" s="18">
        <v>1.8</v>
      </c>
      <c r="D12" s="11" t="s">
        <v>79</v>
      </c>
      <c r="E12" s="13">
        <v>82096.539999999994</v>
      </c>
      <c r="F12" s="14">
        <f t="shared" si="0"/>
        <v>147773.76999999999</v>
      </c>
    </row>
    <row r="13" spans="1:8" s="15" customFormat="1" ht="18">
      <c r="A13" s="11">
        <v>9</v>
      </c>
      <c r="B13" s="19" t="s">
        <v>82</v>
      </c>
      <c r="C13" s="13"/>
      <c r="D13" s="11"/>
      <c r="E13" s="11"/>
      <c r="F13" s="14"/>
    </row>
    <row r="14" spans="1:8" s="15" customFormat="1" ht="15.75">
      <c r="A14" s="11" t="s">
        <v>83</v>
      </c>
      <c r="B14" s="12" t="s">
        <v>84</v>
      </c>
      <c r="C14" s="13">
        <v>23.38</v>
      </c>
      <c r="D14" s="11" t="s">
        <v>65</v>
      </c>
      <c r="E14" s="13">
        <v>744.66</v>
      </c>
      <c r="F14" s="14">
        <f t="shared" si="0"/>
        <v>17410.150000000001</v>
      </c>
    </row>
    <row r="15" spans="1:8" s="15" customFormat="1" ht="15.75">
      <c r="A15" s="11" t="s">
        <v>85</v>
      </c>
      <c r="B15" s="20" t="s">
        <v>86</v>
      </c>
      <c r="C15" s="13">
        <v>5.78</v>
      </c>
      <c r="D15" s="11" t="s">
        <v>65</v>
      </c>
      <c r="E15" s="13">
        <v>342.9</v>
      </c>
      <c r="F15" s="14">
        <f t="shared" si="0"/>
        <v>1981.96</v>
      </c>
    </row>
    <row r="16" spans="1:8" s="15" customFormat="1" ht="15.75">
      <c r="A16" s="11" t="s">
        <v>87</v>
      </c>
      <c r="B16" s="12" t="s">
        <v>88</v>
      </c>
      <c r="C16" s="13">
        <v>46.76</v>
      </c>
      <c r="D16" s="11" t="s">
        <v>65</v>
      </c>
      <c r="E16" s="13">
        <v>342.9</v>
      </c>
      <c r="F16" s="14">
        <f t="shared" si="0"/>
        <v>16034</v>
      </c>
    </row>
    <row r="17" spans="1:6" s="15" customFormat="1" ht="15.75">
      <c r="A17" s="21" t="s">
        <v>89</v>
      </c>
      <c r="B17" s="22" t="s">
        <v>90</v>
      </c>
      <c r="C17" s="14">
        <v>14.27</v>
      </c>
      <c r="D17" s="11" t="s">
        <v>65</v>
      </c>
      <c r="E17" s="14">
        <v>570.94000000000005</v>
      </c>
      <c r="F17" s="14">
        <f t="shared" si="0"/>
        <v>8147.31</v>
      </c>
    </row>
    <row r="18" spans="1:6" s="15" customFormat="1" ht="15.75">
      <c r="A18" s="11" t="s">
        <v>91</v>
      </c>
      <c r="B18" s="12" t="s">
        <v>92</v>
      </c>
      <c r="C18" s="13">
        <v>90.74</v>
      </c>
      <c r="D18" s="11" t="s">
        <v>65</v>
      </c>
      <c r="E18" s="13">
        <v>117.54</v>
      </c>
      <c r="F18" s="14">
        <f t="shared" si="0"/>
        <v>10665.58</v>
      </c>
    </row>
    <row r="19" spans="1:6" s="15" customFormat="1" ht="15.75">
      <c r="A19" s="27"/>
      <c r="B19" s="35"/>
      <c r="C19" s="128" t="s">
        <v>93</v>
      </c>
      <c r="D19" s="128"/>
      <c r="E19" s="128"/>
      <c r="F19" s="36">
        <f>SUM(F5:F18)</f>
        <v>830069.06</v>
      </c>
    </row>
    <row r="20" spans="1:6" s="15" customFormat="1" ht="15.75" customHeight="1">
      <c r="A20" s="27"/>
      <c r="B20" s="35"/>
      <c r="C20" s="128" t="s">
        <v>94</v>
      </c>
      <c r="D20" s="128"/>
      <c r="E20" s="128"/>
      <c r="F20" s="36">
        <f>ROUND(F19*18%,2)</f>
        <v>149412.43</v>
      </c>
    </row>
    <row r="21" spans="1:6" s="15" customFormat="1" ht="15.75">
      <c r="A21" s="27"/>
      <c r="B21" s="35"/>
      <c r="C21" s="128" t="s">
        <v>93</v>
      </c>
      <c r="D21" s="128"/>
      <c r="E21" s="128"/>
      <c r="F21" s="36">
        <f>SUM(F19:F20)</f>
        <v>979481.49</v>
      </c>
    </row>
    <row r="22" spans="1:6" s="15" customFormat="1" ht="15.75" customHeight="1">
      <c r="A22" s="27"/>
      <c r="B22" s="35"/>
      <c r="C22" s="128" t="s">
        <v>95</v>
      </c>
      <c r="D22" s="128"/>
      <c r="E22" s="128"/>
      <c r="F22" s="36">
        <f>ROUND(F21*1%,2)</f>
        <v>9794.81</v>
      </c>
    </row>
    <row r="23" spans="1:6" s="15" customFormat="1" ht="15.75">
      <c r="A23" s="27"/>
      <c r="B23" s="37"/>
      <c r="C23" s="128" t="s">
        <v>96</v>
      </c>
      <c r="D23" s="128"/>
      <c r="E23" s="128"/>
      <c r="F23" s="36">
        <f>SUM(F21:F22)</f>
        <v>989276.3</v>
      </c>
    </row>
    <row r="24" spans="1:6" s="15" customFormat="1" ht="15.75">
      <c r="A24" s="27"/>
      <c r="B24" s="37"/>
      <c r="C24" s="128" t="s">
        <v>97</v>
      </c>
      <c r="D24" s="128"/>
      <c r="E24" s="128"/>
      <c r="F24" s="38">
        <f>ROUND(F23,0)</f>
        <v>989276</v>
      </c>
    </row>
  </sheetData>
  <mergeCells count="9">
    <mergeCell ref="C22:E22"/>
    <mergeCell ref="C23:E23"/>
    <mergeCell ref="C24:E24"/>
    <mergeCell ref="A1:F1"/>
    <mergeCell ref="A2:F2"/>
    <mergeCell ref="A3:F3"/>
    <mergeCell ref="C19:E19"/>
    <mergeCell ref="C20:E20"/>
    <mergeCell ref="C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9.140625" style="30"/>
    <col min="2" max="2" width="44" style="31" customWidth="1"/>
    <col min="3" max="3" width="9.140625" style="4"/>
    <col min="4" max="4" width="9.140625" style="32"/>
    <col min="5" max="5" width="12.28515625" style="4" customWidth="1"/>
    <col min="6" max="6" width="16.42578125" style="33" customWidth="1"/>
    <col min="7" max="7" width="13.28515625" style="4" hidden="1" customWidth="1"/>
    <col min="8" max="16384" width="9.140625" style="4"/>
  </cols>
  <sheetData>
    <row r="1" spans="1:6" ht="18.75">
      <c r="A1" s="134" t="s">
        <v>0</v>
      </c>
      <c r="B1" s="134"/>
      <c r="C1" s="134"/>
      <c r="D1" s="134"/>
      <c r="E1" s="134"/>
      <c r="F1" s="134"/>
    </row>
    <row r="2" spans="1:6" ht="18.75">
      <c r="A2" s="134" t="s">
        <v>98</v>
      </c>
      <c r="B2" s="134"/>
      <c r="C2" s="134"/>
      <c r="D2" s="134"/>
      <c r="E2" s="134"/>
      <c r="F2" s="134"/>
    </row>
    <row r="3" spans="1:6" ht="57.75" customHeight="1">
      <c r="A3" s="135" t="s">
        <v>99</v>
      </c>
      <c r="B3" s="135"/>
      <c r="C3" s="135"/>
      <c r="D3" s="135"/>
      <c r="E3" s="135"/>
      <c r="F3" s="135"/>
    </row>
    <row r="4" spans="1:6">
      <c r="A4" s="27" t="s">
        <v>3</v>
      </c>
      <c r="B4" s="27" t="s">
        <v>100</v>
      </c>
      <c r="C4" s="27" t="s">
        <v>5</v>
      </c>
      <c r="D4" s="27" t="s">
        <v>6</v>
      </c>
      <c r="E4" s="27" t="s">
        <v>7</v>
      </c>
      <c r="F4" s="27" t="s">
        <v>8</v>
      </c>
    </row>
    <row r="5" spans="1:6" ht="30">
      <c r="A5" s="3">
        <v>1</v>
      </c>
      <c r="B5" s="3" t="s">
        <v>101</v>
      </c>
      <c r="C5" s="3">
        <v>2</v>
      </c>
      <c r="D5" s="3" t="s">
        <v>102</v>
      </c>
      <c r="E5" s="3">
        <v>375.71</v>
      </c>
      <c r="F5" s="3">
        <f>C5*E5</f>
        <v>751.42</v>
      </c>
    </row>
    <row r="6" spans="1:6" ht="165">
      <c r="A6" s="28" t="s">
        <v>103</v>
      </c>
      <c r="B6" s="3" t="s">
        <v>104</v>
      </c>
      <c r="C6" s="3">
        <v>12.46</v>
      </c>
      <c r="D6" s="3" t="s">
        <v>105</v>
      </c>
      <c r="E6" s="3">
        <v>167.33</v>
      </c>
      <c r="F6" s="3">
        <f>C6*E6</f>
        <v>2084.9318000000003</v>
      </c>
    </row>
    <row r="7" spans="1:6" ht="285">
      <c r="A7" s="3" t="s">
        <v>106</v>
      </c>
      <c r="B7" s="3" t="s">
        <v>107</v>
      </c>
      <c r="C7" s="3">
        <v>122.68</v>
      </c>
      <c r="D7" s="3" t="s">
        <v>108</v>
      </c>
      <c r="E7" s="3">
        <v>872.77</v>
      </c>
      <c r="F7" s="3">
        <f t="shared" ref="F7:F9" si="0">C7*E7</f>
        <v>107071.42360000001</v>
      </c>
    </row>
    <row r="8" spans="1:6" ht="98.25">
      <c r="A8" s="3" t="s">
        <v>109</v>
      </c>
      <c r="B8" s="3" t="s">
        <v>110</v>
      </c>
      <c r="C8" s="3">
        <v>64.260000000000005</v>
      </c>
      <c r="D8" s="3" t="s">
        <v>105</v>
      </c>
      <c r="E8" s="3">
        <v>4961.7299999999996</v>
      </c>
      <c r="F8" s="3">
        <f t="shared" si="0"/>
        <v>318840.76980000001</v>
      </c>
    </row>
    <row r="9" spans="1:6" ht="60">
      <c r="A9" s="3" t="s">
        <v>111</v>
      </c>
      <c r="B9" s="3" t="s">
        <v>112</v>
      </c>
      <c r="C9" s="3">
        <v>30.67</v>
      </c>
      <c r="D9" s="3" t="s">
        <v>108</v>
      </c>
      <c r="E9" s="3">
        <v>194.5</v>
      </c>
      <c r="F9" s="3">
        <f t="shared" si="0"/>
        <v>5965.3150000000005</v>
      </c>
    </row>
    <row r="10" spans="1:6">
      <c r="A10" s="3">
        <v>6</v>
      </c>
      <c r="B10" s="3" t="s">
        <v>41</v>
      </c>
      <c r="C10" s="3"/>
      <c r="D10" s="3"/>
      <c r="E10" s="3"/>
      <c r="F10" s="3"/>
    </row>
    <row r="11" spans="1:6" ht="16.5">
      <c r="A11" s="3" t="s">
        <v>42</v>
      </c>
      <c r="B11" s="3" t="s">
        <v>43</v>
      </c>
      <c r="C11" s="3">
        <v>27.57</v>
      </c>
      <c r="D11" s="3" t="s">
        <v>44</v>
      </c>
      <c r="E11" s="3">
        <v>848.82</v>
      </c>
      <c r="F11" s="3">
        <f>ROUND(C11*E11,0)</f>
        <v>23402</v>
      </c>
    </row>
    <row r="12" spans="1:6" ht="16.5">
      <c r="A12" s="3" t="s">
        <v>45</v>
      </c>
      <c r="B12" s="3" t="s">
        <v>113</v>
      </c>
      <c r="C12" s="3">
        <v>55.14</v>
      </c>
      <c r="D12" s="3" t="s">
        <v>44</v>
      </c>
      <c r="E12" s="3">
        <v>447.06</v>
      </c>
      <c r="F12" s="3">
        <f t="shared" ref="F12:F13" si="1">ROUND(C12*E12,0)</f>
        <v>24651</v>
      </c>
    </row>
    <row r="13" spans="1:6">
      <c r="A13" s="3" t="s">
        <v>47</v>
      </c>
      <c r="B13" s="3" t="s">
        <v>114</v>
      </c>
      <c r="C13" s="3">
        <v>12.46</v>
      </c>
      <c r="D13" s="3" t="s">
        <v>115</v>
      </c>
      <c r="E13" s="3">
        <v>117.51</v>
      </c>
      <c r="F13" s="3">
        <f t="shared" si="1"/>
        <v>1464</v>
      </c>
    </row>
    <row r="14" spans="1:6" ht="15.75">
      <c r="A14" s="5"/>
      <c r="B14" s="6"/>
      <c r="C14" s="7"/>
      <c r="D14" s="8"/>
      <c r="E14" s="7" t="s">
        <v>54</v>
      </c>
      <c r="F14" s="29">
        <f>SUM(F5:F13)</f>
        <v>484230.86020000005</v>
      </c>
    </row>
    <row r="15" spans="1:6">
      <c r="A15" s="5"/>
      <c r="B15" s="6"/>
      <c r="C15" s="7"/>
      <c r="D15" s="8"/>
      <c r="E15" s="3" t="s">
        <v>55</v>
      </c>
      <c r="F15" s="3">
        <f>F14*18/100</f>
        <v>87161.554836000025</v>
      </c>
    </row>
    <row r="16" spans="1:6">
      <c r="A16" s="5"/>
      <c r="B16" s="6"/>
      <c r="C16" s="7"/>
      <c r="D16" s="8"/>
      <c r="E16" s="3"/>
      <c r="F16" s="3">
        <f>F15+F14</f>
        <v>571392.41503600008</v>
      </c>
    </row>
    <row r="17" spans="1:6">
      <c r="A17" s="5"/>
      <c r="B17" s="6"/>
      <c r="C17" s="7"/>
      <c r="D17" s="8"/>
      <c r="E17" s="3" t="s">
        <v>56</v>
      </c>
      <c r="F17" s="3">
        <f>F16*1/100</f>
        <v>5713.9241503600006</v>
      </c>
    </row>
    <row r="18" spans="1:6">
      <c r="A18" s="5"/>
      <c r="B18" s="6"/>
      <c r="C18" s="7"/>
      <c r="D18" s="8"/>
      <c r="E18" s="3" t="s">
        <v>54</v>
      </c>
      <c r="F18" s="3">
        <f>F17+F16</f>
        <v>577106.33918636013</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0"/>
  <sheetViews>
    <sheetView workbookViewId="0">
      <selection activeCell="C6" sqref="C6"/>
    </sheetView>
  </sheetViews>
  <sheetFormatPr defaultRowHeight="15"/>
  <cols>
    <col min="1" max="1" width="8.85546875" style="30" customWidth="1"/>
    <col min="2" max="2" width="42.85546875" style="31" customWidth="1"/>
    <col min="3" max="3" width="13.7109375" style="4" bestFit="1" customWidth="1"/>
    <col min="4" max="4" width="9.140625" style="32"/>
    <col min="5" max="5" width="12.140625" style="4" customWidth="1"/>
    <col min="6" max="6" width="16.42578125" style="33" customWidth="1"/>
    <col min="7" max="7" width="22.140625" style="4" hidden="1" customWidth="1"/>
    <col min="8" max="16384" width="9.140625" style="4"/>
  </cols>
  <sheetData>
    <row r="1" spans="1:6" ht="18.75">
      <c r="A1" s="134" t="s">
        <v>0</v>
      </c>
      <c r="B1" s="134"/>
      <c r="C1" s="134"/>
      <c r="D1" s="134"/>
      <c r="E1" s="134"/>
      <c r="F1" s="134"/>
    </row>
    <row r="2" spans="1:6" ht="18.75">
      <c r="A2" s="134" t="s">
        <v>98</v>
      </c>
      <c r="B2" s="134"/>
      <c r="C2" s="134"/>
      <c r="D2" s="134"/>
      <c r="E2" s="134"/>
      <c r="F2" s="134"/>
    </row>
    <row r="3" spans="1:6" ht="59.25" customHeight="1">
      <c r="A3" s="135" t="s">
        <v>116</v>
      </c>
      <c r="B3" s="135"/>
      <c r="C3" s="135"/>
      <c r="D3" s="135"/>
      <c r="E3" s="135"/>
      <c r="F3" s="135"/>
    </row>
    <row r="4" spans="1:6">
      <c r="A4" s="27" t="s">
        <v>3</v>
      </c>
      <c r="B4" s="27" t="s">
        <v>100</v>
      </c>
      <c r="C4" s="27" t="s">
        <v>5</v>
      </c>
      <c r="D4" s="27" t="s">
        <v>6</v>
      </c>
      <c r="E4" s="27" t="s">
        <v>7</v>
      </c>
      <c r="F4" s="27" t="s">
        <v>8</v>
      </c>
    </row>
    <row r="5" spans="1:6" ht="165">
      <c r="A5" s="3" t="s">
        <v>117</v>
      </c>
      <c r="B5" s="3" t="s">
        <v>10</v>
      </c>
      <c r="C5" s="3">
        <v>79.69</v>
      </c>
      <c r="D5" s="3" t="s">
        <v>105</v>
      </c>
      <c r="E5" s="3">
        <v>151.82</v>
      </c>
      <c r="F5" s="3">
        <f t="shared" ref="F5:F15" si="0">C5*E5</f>
        <v>12098.5358</v>
      </c>
    </row>
    <row r="6" spans="1:6" ht="120">
      <c r="A6" s="3" t="s">
        <v>118</v>
      </c>
      <c r="B6" s="3" t="s">
        <v>67</v>
      </c>
      <c r="C6" s="3">
        <v>29.74</v>
      </c>
      <c r="D6" s="3" t="s">
        <v>105</v>
      </c>
      <c r="E6" s="3">
        <v>347.85</v>
      </c>
      <c r="F6" s="3">
        <f t="shared" si="0"/>
        <v>10345.058999999999</v>
      </c>
    </row>
    <row r="7" spans="1:6" ht="90">
      <c r="A7" s="3" t="s">
        <v>119</v>
      </c>
      <c r="B7" s="3" t="s">
        <v>120</v>
      </c>
      <c r="C7" s="3">
        <v>49.96</v>
      </c>
      <c r="D7" s="3" t="s">
        <v>105</v>
      </c>
      <c r="E7" s="3">
        <v>1756.4</v>
      </c>
      <c r="F7" s="3">
        <f t="shared" si="0"/>
        <v>87749.744000000006</v>
      </c>
    </row>
    <row r="8" spans="1:6" ht="90">
      <c r="A8" s="3" t="s">
        <v>121</v>
      </c>
      <c r="B8" s="3" t="s">
        <v>122</v>
      </c>
      <c r="C8" s="3">
        <v>59.47</v>
      </c>
      <c r="D8" s="3" t="s">
        <v>105</v>
      </c>
      <c r="E8" s="3">
        <v>4961.7299999999996</v>
      </c>
      <c r="F8" s="3">
        <f t="shared" si="0"/>
        <v>295074.08309999999</v>
      </c>
    </row>
    <row r="9" spans="1:6" ht="60">
      <c r="A9" s="3" t="s">
        <v>123</v>
      </c>
      <c r="B9" s="3" t="s">
        <v>124</v>
      </c>
      <c r="C9" s="3">
        <v>39.03</v>
      </c>
      <c r="D9" s="3" t="s">
        <v>76</v>
      </c>
      <c r="E9" s="3">
        <v>194.5</v>
      </c>
      <c r="F9" s="3">
        <f t="shared" si="0"/>
        <v>7591.335</v>
      </c>
    </row>
    <row r="10" spans="1:6">
      <c r="A10" s="8">
        <v>6</v>
      </c>
      <c r="B10" s="3" t="s">
        <v>41</v>
      </c>
      <c r="C10" s="3"/>
      <c r="D10" s="3"/>
      <c r="E10" s="3"/>
      <c r="F10" s="3"/>
    </row>
    <row r="11" spans="1:6">
      <c r="A11" s="3" t="s">
        <v>83</v>
      </c>
      <c r="B11" s="3" t="s">
        <v>125</v>
      </c>
      <c r="C11" s="3">
        <v>25.57</v>
      </c>
      <c r="D11" s="3" t="s">
        <v>105</v>
      </c>
      <c r="E11" s="3">
        <v>848.82</v>
      </c>
      <c r="F11" s="3">
        <f t="shared" si="0"/>
        <v>21704.327400000002</v>
      </c>
    </row>
    <row r="12" spans="1:6">
      <c r="A12" s="3" t="s">
        <v>85</v>
      </c>
      <c r="B12" s="3" t="s">
        <v>126</v>
      </c>
      <c r="C12" s="3">
        <v>29.74</v>
      </c>
      <c r="D12" s="3" t="s">
        <v>105</v>
      </c>
      <c r="E12" s="3">
        <v>477.38</v>
      </c>
      <c r="F12" s="3">
        <f t="shared" si="0"/>
        <v>14197.281199999999</v>
      </c>
    </row>
    <row r="13" spans="1:6">
      <c r="A13" s="3" t="s">
        <v>87</v>
      </c>
      <c r="B13" s="3" t="s">
        <v>127</v>
      </c>
      <c r="C13" s="3">
        <v>51.14</v>
      </c>
      <c r="D13" s="3" t="s">
        <v>105</v>
      </c>
      <c r="E13" s="3">
        <v>447.06</v>
      </c>
      <c r="F13" s="3">
        <f t="shared" si="0"/>
        <v>22862.648400000002</v>
      </c>
    </row>
    <row r="14" spans="1:6">
      <c r="A14" s="3" t="s">
        <v>89</v>
      </c>
      <c r="B14" s="3" t="s">
        <v>128</v>
      </c>
      <c r="C14" s="3">
        <v>49.96</v>
      </c>
      <c r="D14" s="3" t="s">
        <v>105</v>
      </c>
      <c r="E14" s="3">
        <v>679.66</v>
      </c>
      <c r="F14" s="3">
        <f t="shared" si="0"/>
        <v>33955.813600000001</v>
      </c>
    </row>
    <row r="15" spans="1:6">
      <c r="A15" s="3" t="s">
        <v>91</v>
      </c>
      <c r="B15" s="3" t="s">
        <v>53</v>
      </c>
      <c r="C15" s="3">
        <v>79.69</v>
      </c>
      <c r="D15" s="3" t="s">
        <v>105</v>
      </c>
      <c r="E15" s="3">
        <v>117.54</v>
      </c>
      <c r="F15" s="3">
        <f t="shared" si="0"/>
        <v>9366.7626</v>
      </c>
    </row>
    <row r="16" spans="1:6">
      <c r="A16" s="3"/>
      <c r="B16" s="3"/>
      <c r="C16" s="3"/>
      <c r="D16" s="3"/>
      <c r="E16" s="3" t="s">
        <v>54</v>
      </c>
      <c r="F16" s="3">
        <f>SUM(F5:F15)</f>
        <v>514945.59010000003</v>
      </c>
    </row>
    <row r="17" spans="1:6">
      <c r="A17" s="5"/>
      <c r="B17" s="6"/>
      <c r="C17" s="7"/>
      <c r="D17" s="8"/>
      <c r="E17" s="3" t="s">
        <v>55</v>
      </c>
      <c r="F17" s="3">
        <f>F16*18/100</f>
        <v>92690.206217999992</v>
      </c>
    </row>
    <row r="18" spans="1:6">
      <c r="A18" s="5"/>
      <c r="B18" s="6"/>
      <c r="C18" s="7"/>
      <c r="D18" s="8"/>
      <c r="E18" s="3"/>
      <c r="F18" s="3">
        <f>F17+F16</f>
        <v>607635.79631800007</v>
      </c>
    </row>
    <row r="19" spans="1:6">
      <c r="A19" s="5"/>
      <c r="B19" s="6"/>
      <c r="C19" s="7"/>
      <c r="D19" s="8"/>
      <c r="E19" s="3" t="s">
        <v>56</v>
      </c>
      <c r="F19" s="3">
        <f>F18*1/100</f>
        <v>6076.3579631800003</v>
      </c>
    </row>
    <row r="20" spans="1:6">
      <c r="A20" s="5"/>
      <c r="B20" s="6"/>
      <c r="C20" s="7"/>
      <c r="D20" s="8"/>
      <c r="E20" s="3" t="s">
        <v>54</v>
      </c>
      <c r="F20" s="3">
        <f>F19+F18</f>
        <v>613712.15428118012</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3"/>
  <sheetViews>
    <sheetView topLeftCell="A19" workbookViewId="0">
      <selection activeCell="F23" sqref="F23"/>
    </sheetView>
  </sheetViews>
  <sheetFormatPr defaultRowHeight="15"/>
  <cols>
    <col min="1" max="1" width="8.85546875" style="30" customWidth="1"/>
    <col min="2" max="2" width="42.85546875" style="31" customWidth="1"/>
    <col min="3" max="3" width="13.7109375" style="4" customWidth="1"/>
    <col min="4" max="4" width="9.140625" style="32"/>
    <col min="5" max="5" width="12.140625" style="4" customWidth="1"/>
    <col min="6" max="6" width="16.42578125" style="33" customWidth="1"/>
    <col min="7" max="7" width="22.140625" style="4" hidden="1" customWidth="1"/>
    <col min="8" max="10" width="9.140625" style="4"/>
    <col min="11" max="11" width="10.140625" style="4" customWidth="1"/>
    <col min="12" max="16384" width="9.140625" style="4"/>
  </cols>
  <sheetData>
    <row r="1" spans="1:6" ht="18.75">
      <c r="A1" s="134" t="s">
        <v>0</v>
      </c>
      <c r="B1" s="134"/>
      <c r="C1" s="134"/>
      <c r="D1" s="134"/>
      <c r="E1" s="134"/>
      <c r="F1" s="134"/>
    </row>
    <row r="2" spans="1:6" ht="18.75">
      <c r="A2" s="134" t="s">
        <v>98</v>
      </c>
      <c r="B2" s="134"/>
      <c r="C2" s="134"/>
      <c r="D2" s="134"/>
      <c r="E2" s="134"/>
      <c r="F2" s="134"/>
    </row>
    <row r="3" spans="1:6" ht="51.75" customHeight="1">
      <c r="A3" s="135" t="s">
        <v>161</v>
      </c>
      <c r="B3" s="135"/>
      <c r="C3" s="135"/>
      <c r="D3" s="135"/>
      <c r="E3" s="135"/>
      <c r="F3" s="135"/>
    </row>
    <row r="4" spans="1:6">
      <c r="A4" s="27" t="s">
        <v>3</v>
      </c>
      <c r="B4" s="27" t="s">
        <v>100</v>
      </c>
      <c r="C4" s="27" t="s">
        <v>5</v>
      </c>
      <c r="D4" s="27" t="s">
        <v>6</v>
      </c>
      <c r="E4" s="27" t="s">
        <v>7</v>
      </c>
      <c r="F4" s="27" t="s">
        <v>8</v>
      </c>
    </row>
    <row r="5" spans="1:6" ht="120">
      <c r="A5" s="3" t="s">
        <v>138</v>
      </c>
      <c r="B5" s="3" t="s">
        <v>139</v>
      </c>
      <c r="C5" s="3">
        <v>36.36</v>
      </c>
      <c r="D5" s="3" t="s">
        <v>65</v>
      </c>
      <c r="E5" s="3">
        <v>151.82</v>
      </c>
      <c r="F5" s="3">
        <f>C5*E5</f>
        <v>5520.1751999999997</v>
      </c>
    </row>
    <row r="6" spans="1:6" ht="120">
      <c r="A6" s="3" t="s">
        <v>140</v>
      </c>
      <c r="B6" s="3" t="s">
        <v>141</v>
      </c>
      <c r="C6" s="3">
        <v>17.05</v>
      </c>
      <c r="D6" s="3" t="s">
        <v>65</v>
      </c>
      <c r="E6" s="3">
        <v>589.51</v>
      </c>
      <c r="F6" s="3">
        <f t="shared" ref="F6:F18" si="0">C6*E6</f>
        <v>10051.145500000001</v>
      </c>
    </row>
    <row r="7" spans="1:6" ht="90">
      <c r="A7" s="3" t="s">
        <v>142</v>
      </c>
      <c r="B7" s="3" t="s">
        <v>69</v>
      </c>
      <c r="C7" s="3">
        <v>10.8</v>
      </c>
      <c r="D7" s="3" t="s">
        <v>65</v>
      </c>
      <c r="E7" s="3">
        <v>1756.4</v>
      </c>
      <c r="F7" s="3">
        <f t="shared" si="0"/>
        <v>18969.120000000003</v>
      </c>
    </row>
    <row r="8" spans="1:6" ht="135">
      <c r="A8" s="3" t="s">
        <v>143</v>
      </c>
      <c r="B8" s="3" t="s">
        <v>144</v>
      </c>
      <c r="C8" s="3">
        <v>14.26</v>
      </c>
      <c r="D8" s="3" t="s">
        <v>65</v>
      </c>
      <c r="E8" s="3">
        <v>4598.2299999999996</v>
      </c>
      <c r="F8" s="3">
        <f t="shared" si="0"/>
        <v>65570.7598</v>
      </c>
    </row>
    <row r="9" spans="1:6" ht="120">
      <c r="A9" s="3" t="s">
        <v>145</v>
      </c>
      <c r="B9" s="3" t="s">
        <v>146</v>
      </c>
      <c r="C9" s="3">
        <v>40.93</v>
      </c>
      <c r="D9" s="3" t="s">
        <v>105</v>
      </c>
      <c r="E9" s="3">
        <v>2987.47</v>
      </c>
      <c r="F9" s="3">
        <f t="shared" si="0"/>
        <v>122277.14709999999</v>
      </c>
    </row>
    <row r="10" spans="1:6" ht="135">
      <c r="A10" s="3" t="s">
        <v>147</v>
      </c>
      <c r="B10" s="3" t="s">
        <v>148</v>
      </c>
      <c r="C10" s="3">
        <v>40.29</v>
      </c>
      <c r="D10" s="3" t="s">
        <v>76</v>
      </c>
      <c r="E10" s="3">
        <v>313.3</v>
      </c>
      <c r="F10" s="3">
        <f t="shared" si="0"/>
        <v>12622.857</v>
      </c>
    </row>
    <row r="11" spans="1:6" ht="210">
      <c r="A11" s="3" t="s">
        <v>149</v>
      </c>
      <c r="B11" s="3" t="s">
        <v>150</v>
      </c>
      <c r="C11" s="3">
        <v>269.31</v>
      </c>
      <c r="D11" s="3" t="s">
        <v>151</v>
      </c>
      <c r="E11" s="3">
        <v>542.45000000000005</v>
      </c>
      <c r="F11" s="3">
        <f t="shared" si="0"/>
        <v>146087.20950000003</v>
      </c>
    </row>
    <row r="12" spans="1:6" ht="90">
      <c r="A12" s="3" t="s">
        <v>152</v>
      </c>
      <c r="B12" s="3" t="s">
        <v>153</v>
      </c>
      <c r="C12" s="3">
        <v>79.650000000000006</v>
      </c>
      <c r="D12" s="3" t="s">
        <v>154</v>
      </c>
      <c r="E12" s="3">
        <v>2695.57</v>
      </c>
      <c r="F12" s="3">
        <f t="shared" si="0"/>
        <v>214702.15050000002</v>
      </c>
    </row>
    <row r="13" spans="1:6">
      <c r="A13" s="3">
        <v>9</v>
      </c>
      <c r="B13" s="3" t="s">
        <v>155</v>
      </c>
      <c r="C13" s="3"/>
      <c r="D13" s="3"/>
      <c r="E13" s="3"/>
      <c r="F13" s="3">
        <f t="shared" si="0"/>
        <v>0</v>
      </c>
    </row>
    <row r="14" spans="1:6">
      <c r="A14" s="3" t="s">
        <v>42</v>
      </c>
      <c r="B14" s="3" t="s">
        <v>156</v>
      </c>
      <c r="C14" s="3">
        <v>23.68</v>
      </c>
      <c r="D14" s="3" t="s">
        <v>65</v>
      </c>
      <c r="E14" s="3">
        <v>848.82</v>
      </c>
      <c r="F14" s="3">
        <f t="shared" si="0"/>
        <v>20100.0576</v>
      </c>
    </row>
    <row r="15" spans="1:6">
      <c r="A15" s="3" t="s">
        <v>45</v>
      </c>
      <c r="B15" s="3" t="s">
        <v>157</v>
      </c>
      <c r="C15" s="3">
        <v>17.05</v>
      </c>
      <c r="D15" s="3" t="s">
        <v>65</v>
      </c>
      <c r="E15" s="3">
        <v>477.38</v>
      </c>
      <c r="F15" s="3">
        <f t="shared" si="0"/>
        <v>8139.3290000000006</v>
      </c>
    </row>
    <row r="16" spans="1:6">
      <c r="A16" s="3" t="s">
        <v>47</v>
      </c>
      <c r="B16" s="3" t="s">
        <v>158</v>
      </c>
      <c r="C16" s="3">
        <v>12.27</v>
      </c>
      <c r="D16" s="3" t="s">
        <v>65</v>
      </c>
      <c r="E16" s="3">
        <v>328.02</v>
      </c>
      <c r="F16" s="3">
        <f t="shared" si="0"/>
        <v>4024.8053999999997</v>
      </c>
    </row>
    <row r="17" spans="1:6">
      <c r="A17" s="3" t="s">
        <v>49</v>
      </c>
      <c r="B17" s="3" t="s">
        <v>159</v>
      </c>
      <c r="C17" s="3">
        <v>51.73</v>
      </c>
      <c r="D17" s="3" t="s">
        <v>65</v>
      </c>
      <c r="E17" s="3">
        <v>679.66</v>
      </c>
      <c r="F17" s="3">
        <f t="shared" si="0"/>
        <v>35158.811799999996</v>
      </c>
    </row>
    <row r="18" spans="1:6">
      <c r="A18" s="3" t="s">
        <v>52</v>
      </c>
      <c r="B18" s="3" t="s">
        <v>160</v>
      </c>
      <c r="C18" s="3">
        <v>36.36</v>
      </c>
      <c r="D18" s="3" t="s">
        <v>105</v>
      </c>
      <c r="E18" s="3">
        <v>117.54</v>
      </c>
      <c r="F18" s="3">
        <f t="shared" si="0"/>
        <v>4273.7543999999998</v>
      </c>
    </row>
    <row r="19" spans="1:6">
      <c r="A19" s="3"/>
      <c r="B19" s="3"/>
      <c r="C19" s="3"/>
      <c r="D19" s="3"/>
      <c r="E19" s="3" t="s">
        <v>54</v>
      </c>
      <c r="F19" s="3">
        <f>SUM(F5:F18)</f>
        <v>667497.32280000008</v>
      </c>
    </row>
    <row r="20" spans="1:6">
      <c r="A20" s="5"/>
      <c r="B20" s="6"/>
      <c r="C20" s="7"/>
      <c r="D20" s="8"/>
      <c r="E20" s="3" t="s">
        <v>55</v>
      </c>
      <c r="F20" s="3">
        <f>F19*18/100</f>
        <v>120149.51810400002</v>
      </c>
    </row>
    <row r="21" spans="1:6">
      <c r="A21" s="5"/>
      <c r="B21" s="6"/>
      <c r="C21" s="7"/>
      <c r="D21" s="8"/>
      <c r="E21" s="3"/>
      <c r="F21" s="3">
        <f>F20+F19</f>
        <v>787646.8409040001</v>
      </c>
    </row>
    <row r="22" spans="1:6">
      <c r="A22" s="5"/>
      <c r="B22" s="6"/>
      <c r="C22" s="7"/>
      <c r="D22" s="8"/>
      <c r="E22" s="3" t="s">
        <v>56</v>
      </c>
      <c r="F22" s="3">
        <f>F21*1/100</f>
        <v>7876.4684090400006</v>
      </c>
    </row>
    <row r="23" spans="1:6">
      <c r="A23" s="5"/>
      <c r="B23" s="6"/>
      <c r="C23" s="7"/>
      <c r="D23" s="8"/>
      <c r="E23" s="3" t="s">
        <v>54</v>
      </c>
      <c r="F23" s="3">
        <f>F22+F21</f>
        <v>795523.30931304011</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23"/>
  <sheetViews>
    <sheetView workbookViewId="0">
      <selection activeCell="C6" sqref="C6"/>
    </sheetView>
  </sheetViews>
  <sheetFormatPr defaultRowHeight="15"/>
  <cols>
    <col min="1" max="1" width="8.85546875" style="30" customWidth="1"/>
    <col min="2" max="2" width="42.85546875" style="31" customWidth="1"/>
    <col min="3" max="3" width="13.7109375" style="4" customWidth="1"/>
    <col min="4" max="4" width="9.140625" style="32"/>
    <col min="5" max="5" width="12.140625" style="4" customWidth="1"/>
    <col min="6" max="6" width="16.42578125" style="33" customWidth="1"/>
    <col min="7" max="7" width="22.140625" style="4" hidden="1" customWidth="1"/>
    <col min="8" max="10" width="9.140625" style="4"/>
    <col min="11" max="11" width="10.140625" style="4" customWidth="1"/>
    <col min="12" max="16384" width="9.140625" style="4"/>
  </cols>
  <sheetData>
    <row r="1" spans="1:6" ht="18.75">
      <c r="A1" s="134" t="s">
        <v>0</v>
      </c>
      <c r="B1" s="134"/>
      <c r="C1" s="134"/>
      <c r="D1" s="134"/>
      <c r="E1" s="134"/>
      <c r="F1" s="134"/>
    </row>
    <row r="2" spans="1:6" ht="18.75">
      <c r="A2" s="134" t="s">
        <v>98</v>
      </c>
      <c r="B2" s="134"/>
      <c r="C2" s="134"/>
      <c r="D2" s="134"/>
      <c r="E2" s="134"/>
      <c r="F2" s="134"/>
    </row>
    <row r="3" spans="1:6" ht="51.75" customHeight="1">
      <c r="A3" s="135" t="s">
        <v>137</v>
      </c>
      <c r="B3" s="135"/>
      <c r="C3" s="135"/>
      <c r="D3" s="135"/>
      <c r="E3" s="135"/>
      <c r="F3" s="135"/>
    </row>
    <row r="4" spans="1:6">
      <c r="A4" s="27" t="s">
        <v>3</v>
      </c>
      <c r="B4" s="27" t="s">
        <v>100</v>
      </c>
      <c r="C4" s="27" t="s">
        <v>5</v>
      </c>
      <c r="D4" s="27" t="s">
        <v>6</v>
      </c>
      <c r="E4" s="27" t="s">
        <v>7</v>
      </c>
      <c r="F4" s="27" t="s">
        <v>8</v>
      </c>
    </row>
    <row r="5" spans="1:6" ht="120">
      <c r="A5" s="3" t="s">
        <v>138</v>
      </c>
      <c r="B5" s="3" t="s">
        <v>139</v>
      </c>
      <c r="C5" s="3">
        <v>36.36</v>
      </c>
      <c r="D5" s="3" t="s">
        <v>65</v>
      </c>
      <c r="E5" s="3">
        <v>151.82</v>
      </c>
      <c r="F5" s="3">
        <f>C5*E5</f>
        <v>5520.1751999999997</v>
      </c>
    </row>
    <row r="6" spans="1:6" ht="120">
      <c r="A6" s="3" t="s">
        <v>140</v>
      </c>
      <c r="B6" s="3" t="s">
        <v>141</v>
      </c>
      <c r="C6" s="3">
        <v>17.05</v>
      </c>
      <c r="D6" s="3" t="s">
        <v>65</v>
      </c>
      <c r="E6" s="3">
        <v>589.51</v>
      </c>
      <c r="F6" s="3">
        <f t="shared" ref="F6:F18" si="0">C6*E6</f>
        <v>10051.145500000001</v>
      </c>
    </row>
    <row r="7" spans="1:6" ht="90">
      <c r="A7" s="3" t="s">
        <v>142</v>
      </c>
      <c r="B7" s="3" t="s">
        <v>69</v>
      </c>
      <c r="C7" s="3">
        <v>10.8</v>
      </c>
      <c r="D7" s="3" t="s">
        <v>65</v>
      </c>
      <c r="E7" s="3">
        <v>1756.4</v>
      </c>
      <c r="F7" s="3">
        <f t="shared" si="0"/>
        <v>18969.120000000003</v>
      </c>
    </row>
    <row r="8" spans="1:6" ht="135">
      <c r="A8" s="3" t="s">
        <v>143</v>
      </c>
      <c r="B8" s="3" t="s">
        <v>144</v>
      </c>
      <c r="C8" s="3">
        <v>14.26</v>
      </c>
      <c r="D8" s="3" t="s">
        <v>65</v>
      </c>
      <c r="E8" s="3">
        <v>4598.2299999999996</v>
      </c>
      <c r="F8" s="3">
        <f t="shared" si="0"/>
        <v>65570.7598</v>
      </c>
    </row>
    <row r="9" spans="1:6" ht="120">
      <c r="A9" s="3" t="s">
        <v>145</v>
      </c>
      <c r="B9" s="3" t="s">
        <v>146</v>
      </c>
      <c r="C9" s="3">
        <v>40.93</v>
      </c>
      <c r="D9" s="3" t="s">
        <v>105</v>
      </c>
      <c r="E9" s="3">
        <v>2987.47</v>
      </c>
      <c r="F9" s="3">
        <f t="shared" si="0"/>
        <v>122277.14709999999</v>
      </c>
    </row>
    <row r="10" spans="1:6" ht="135">
      <c r="A10" s="3" t="s">
        <v>147</v>
      </c>
      <c r="B10" s="3" t="s">
        <v>148</v>
      </c>
      <c r="C10" s="3">
        <v>40.29</v>
      </c>
      <c r="D10" s="3" t="s">
        <v>76</v>
      </c>
      <c r="E10" s="3">
        <v>313.3</v>
      </c>
      <c r="F10" s="3">
        <f t="shared" si="0"/>
        <v>12622.857</v>
      </c>
    </row>
    <row r="11" spans="1:6" ht="210">
      <c r="A11" s="3" t="s">
        <v>149</v>
      </c>
      <c r="B11" s="3" t="s">
        <v>150</v>
      </c>
      <c r="C11" s="3">
        <v>269.31</v>
      </c>
      <c r="D11" s="3" t="s">
        <v>151</v>
      </c>
      <c r="E11" s="3">
        <v>542.45000000000005</v>
      </c>
      <c r="F11" s="3">
        <f t="shared" si="0"/>
        <v>146087.20950000003</v>
      </c>
    </row>
    <row r="12" spans="1:6" ht="90">
      <c r="A12" s="3" t="s">
        <v>152</v>
      </c>
      <c r="B12" s="3" t="s">
        <v>153</v>
      </c>
      <c r="C12" s="3">
        <v>79.650000000000006</v>
      </c>
      <c r="D12" s="3" t="s">
        <v>154</v>
      </c>
      <c r="E12" s="3">
        <v>2695.57</v>
      </c>
      <c r="F12" s="3">
        <f t="shared" si="0"/>
        <v>214702.15050000002</v>
      </c>
    </row>
    <row r="13" spans="1:6">
      <c r="A13" s="3">
        <v>9</v>
      </c>
      <c r="B13" s="3" t="s">
        <v>155</v>
      </c>
      <c r="C13" s="3"/>
      <c r="D13" s="3"/>
      <c r="E13" s="3"/>
      <c r="F13" s="3">
        <f t="shared" si="0"/>
        <v>0</v>
      </c>
    </row>
    <row r="14" spans="1:6">
      <c r="A14" s="3" t="s">
        <v>42</v>
      </c>
      <c r="B14" s="3" t="s">
        <v>156</v>
      </c>
      <c r="C14" s="3">
        <v>23.68</v>
      </c>
      <c r="D14" s="3" t="s">
        <v>65</v>
      </c>
      <c r="E14" s="3">
        <v>848.82</v>
      </c>
      <c r="F14" s="3">
        <f t="shared" si="0"/>
        <v>20100.0576</v>
      </c>
    </row>
    <row r="15" spans="1:6">
      <c r="A15" s="3" t="s">
        <v>45</v>
      </c>
      <c r="B15" s="3" t="s">
        <v>157</v>
      </c>
      <c r="C15" s="3">
        <v>17.05</v>
      </c>
      <c r="D15" s="3" t="s">
        <v>65</v>
      </c>
      <c r="E15" s="3">
        <v>477.38</v>
      </c>
      <c r="F15" s="3">
        <f t="shared" si="0"/>
        <v>8139.3290000000006</v>
      </c>
    </row>
    <row r="16" spans="1:6">
      <c r="A16" s="3" t="s">
        <v>47</v>
      </c>
      <c r="B16" s="3" t="s">
        <v>158</v>
      </c>
      <c r="C16" s="3">
        <v>12.27</v>
      </c>
      <c r="D16" s="3" t="s">
        <v>65</v>
      </c>
      <c r="E16" s="3">
        <v>328.02</v>
      </c>
      <c r="F16" s="3">
        <f t="shared" si="0"/>
        <v>4024.8053999999997</v>
      </c>
    </row>
    <row r="17" spans="1:6">
      <c r="A17" s="3" t="s">
        <v>49</v>
      </c>
      <c r="B17" s="3" t="s">
        <v>159</v>
      </c>
      <c r="C17" s="3">
        <v>51.73</v>
      </c>
      <c r="D17" s="3" t="s">
        <v>65</v>
      </c>
      <c r="E17" s="3">
        <v>679.66</v>
      </c>
      <c r="F17" s="3">
        <f t="shared" si="0"/>
        <v>35158.811799999996</v>
      </c>
    </row>
    <row r="18" spans="1:6">
      <c r="A18" s="3" t="s">
        <v>52</v>
      </c>
      <c r="B18" s="3" t="s">
        <v>160</v>
      </c>
      <c r="C18" s="3">
        <v>36.36</v>
      </c>
      <c r="D18" s="3" t="s">
        <v>105</v>
      </c>
      <c r="E18" s="3">
        <v>117.54</v>
      </c>
      <c r="F18" s="3">
        <f t="shared" si="0"/>
        <v>4273.7543999999998</v>
      </c>
    </row>
    <row r="19" spans="1:6">
      <c r="A19" s="3"/>
      <c r="B19" s="3"/>
      <c r="C19" s="3"/>
      <c r="D19" s="3"/>
      <c r="E19" s="3" t="s">
        <v>54</v>
      </c>
      <c r="F19" s="3">
        <f>SUM(F5:F18)</f>
        <v>667497.32280000008</v>
      </c>
    </row>
    <row r="20" spans="1:6">
      <c r="A20" s="5"/>
      <c r="B20" s="6"/>
      <c r="C20" s="7"/>
      <c r="D20" s="8"/>
      <c r="E20" s="3" t="s">
        <v>55</v>
      </c>
      <c r="F20" s="3">
        <f>F19*18/100</f>
        <v>120149.51810400002</v>
      </c>
    </row>
    <row r="21" spans="1:6">
      <c r="A21" s="5"/>
      <c r="B21" s="6"/>
      <c r="C21" s="7"/>
      <c r="D21" s="8"/>
      <c r="E21" s="3"/>
      <c r="F21" s="3">
        <f>F20+F19</f>
        <v>787646.8409040001</v>
      </c>
    </row>
    <row r="22" spans="1:6">
      <c r="A22" s="5"/>
      <c r="B22" s="6"/>
      <c r="C22" s="7"/>
      <c r="D22" s="8"/>
      <c r="E22" s="3" t="s">
        <v>56</v>
      </c>
      <c r="F22" s="3">
        <f>F21*1/100</f>
        <v>7876.4684090400006</v>
      </c>
    </row>
    <row r="23" spans="1:6">
      <c r="A23" s="5"/>
      <c r="B23" s="6"/>
      <c r="C23" s="7"/>
      <c r="D23" s="8"/>
      <c r="E23" s="3" t="s">
        <v>54</v>
      </c>
      <c r="F23" s="3">
        <f>F22+F21</f>
        <v>795523.30931304011</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32"/>
  <sheetViews>
    <sheetView topLeftCell="A22" workbookViewId="0">
      <selection activeCell="E43" sqref="E43"/>
    </sheetView>
  </sheetViews>
  <sheetFormatPr defaultRowHeight="15"/>
  <cols>
    <col min="1" max="1" width="8.85546875" style="30" customWidth="1"/>
    <col min="2" max="2" width="42.85546875" style="31" customWidth="1"/>
    <col min="3" max="3" width="13.7109375" style="4" customWidth="1"/>
    <col min="4" max="4" width="9.140625" style="32"/>
    <col min="5" max="5" width="12.140625" style="4" customWidth="1"/>
    <col min="6" max="6" width="16.42578125" style="33" customWidth="1"/>
    <col min="7" max="7" width="22.140625" style="4" hidden="1" customWidth="1"/>
    <col min="8" max="9" width="9.140625" style="4"/>
    <col min="10" max="10" width="10.140625" style="4" customWidth="1"/>
    <col min="11" max="16384" width="9.140625" style="4"/>
  </cols>
  <sheetData>
    <row r="1" spans="1:6" ht="18.75">
      <c r="A1" s="134" t="s">
        <v>0</v>
      </c>
      <c r="B1" s="134"/>
      <c r="C1" s="134"/>
      <c r="D1" s="134"/>
      <c r="E1" s="134"/>
      <c r="F1" s="134"/>
    </row>
    <row r="2" spans="1:6" ht="18.75">
      <c r="A2" s="134" t="s">
        <v>98</v>
      </c>
      <c r="B2" s="134"/>
      <c r="C2" s="134"/>
      <c r="D2" s="134"/>
      <c r="E2" s="134"/>
      <c r="F2" s="134"/>
    </row>
    <row r="3" spans="1:6" ht="35.25" customHeight="1">
      <c r="A3" s="135" t="s">
        <v>129</v>
      </c>
      <c r="B3" s="135"/>
      <c r="C3" s="135"/>
      <c r="D3" s="135"/>
      <c r="E3" s="135"/>
      <c r="F3" s="135"/>
    </row>
    <row r="4" spans="1:6">
      <c r="A4" s="27" t="s">
        <v>3</v>
      </c>
      <c r="B4" s="27" t="s">
        <v>100</v>
      </c>
      <c r="C4" s="27" t="s">
        <v>5</v>
      </c>
      <c r="D4" s="27" t="s">
        <v>6</v>
      </c>
      <c r="E4" s="27" t="s">
        <v>7</v>
      </c>
      <c r="F4" s="27" t="s">
        <v>8</v>
      </c>
    </row>
    <row r="5" spans="1:6" ht="165">
      <c r="A5" s="3" t="s">
        <v>130</v>
      </c>
      <c r="B5" s="3" t="s">
        <v>10</v>
      </c>
      <c r="C5" s="3">
        <v>26.93</v>
      </c>
      <c r="D5" s="3" t="s">
        <v>105</v>
      </c>
      <c r="E5" s="3">
        <v>167.33</v>
      </c>
      <c r="F5" s="3">
        <f>C5*E5</f>
        <v>4506.1968999999999</v>
      </c>
    </row>
    <row r="6" spans="1:6" ht="105">
      <c r="A6" s="3" t="s">
        <v>11</v>
      </c>
      <c r="B6" s="3" t="s">
        <v>12</v>
      </c>
      <c r="C6" s="3">
        <v>2.99</v>
      </c>
      <c r="D6" s="3" t="s">
        <v>105</v>
      </c>
      <c r="E6" s="3">
        <v>589.51</v>
      </c>
      <c r="F6" s="3">
        <f t="shared" ref="F6:F27" si="0">C6*E6</f>
        <v>1762.6349</v>
      </c>
    </row>
    <row r="7" spans="1:6" ht="45">
      <c r="A7" s="3" t="s">
        <v>131</v>
      </c>
      <c r="B7" s="3" t="s">
        <v>14</v>
      </c>
      <c r="C7" s="3">
        <v>39.22</v>
      </c>
      <c r="D7" s="3" t="s">
        <v>76</v>
      </c>
      <c r="E7" s="3">
        <v>330.34</v>
      </c>
      <c r="F7" s="3">
        <f t="shared" si="0"/>
        <v>12955.934799999999</v>
      </c>
    </row>
    <row r="8" spans="1:6" ht="75">
      <c r="A8" s="3" t="s">
        <v>15</v>
      </c>
      <c r="B8" s="3" t="s">
        <v>16</v>
      </c>
      <c r="C8" s="3">
        <v>2.99</v>
      </c>
      <c r="D8" s="3" t="s">
        <v>105</v>
      </c>
      <c r="E8" s="3">
        <v>4961.7299999999996</v>
      </c>
      <c r="F8" s="3">
        <f t="shared" si="0"/>
        <v>14835.572700000001</v>
      </c>
    </row>
    <row r="9" spans="1:6" ht="45">
      <c r="A9" s="3" t="s">
        <v>132</v>
      </c>
      <c r="B9" s="3" t="s">
        <v>18</v>
      </c>
      <c r="C9" s="3">
        <v>3.7</v>
      </c>
      <c r="D9" s="3" t="s">
        <v>105</v>
      </c>
      <c r="E9" s="3">
        <v>5110.26</v>
      </c>
      <c r="F9" s="3">
        <f t="shared" si="0"/>
        <v>18907.962000000003</v>
      </c>
    </row>
    <row r="10" spans="1:6" ht="90">
      <c r="A10" s="3" t="s">
        <v>19</v>
      </c>
      <c r="B10" s="3" t="s">
        <v>20</v>
      </c>
      <c r="C10" s="3">
        <v>3.18</v>
      </c>
      <c r="D10" s="3" t="s">
        <v>105</v>
      </c>
      <c r="E10" s="3">
        <v>5218</v>
      </c>
      <c r="F10" s="3">
        <f t="shared" si="0"/>
        <v>16593.240000000002</v>
      </c>
    </row>
    <row r="11" spans="1:6" ht="75">
      <c r="A11" s="3" t="s">
        <v>21</v>
      </c>
      <c r="B11" s="3" t="s">
        <v>22</v>
      </c>
      <c r="C11" s="3">
        <v>3.11</v>
      </c>
      <c r="D11" s="3" t="s">
        <v>105</v>
      </c>
      <c r="E11" s="3">
        <v>6082.45</v>
      </c>
      <c r="F11" s="3">
        <f t="shared" si="0"/>
        <v>18916.4195</v>
      </c>
    </row>
    <row r="12" spans="1:6" ht="105">
      <c r="A12" s="3" t="s">
        <v>23</v>
      </c>
      <c r="B12" s="3" t="s">
        <v>24</v>
      </c>
      <c r="C12" s="3">
        <v>3.67</v>
      </c>
      <c r="D12" s="3" t="s">
        <v>105</v>
      </c>
      <c r="E12" s="3">
        <v>5218</v>
      </c>
      <c r="F12" s="3">
        <f t="shared" si="0"/>
        <v>19150.060000000001</v>
      </c>
    </row>
    <row r="13" spans="1:6" ht="45">
      <c r="A13" s="3" t="s">
        <v>25</v>
      </c>
      <c r="B13" s="3" t="s">
        <v>26</v>
      </c>
      <c r="C13" s="3">
        <v>27.04</v>
      </c>
      <c r="D13" s="3" t="s">
        <v>105</v>
      </c>
      <c r="E13" s="3">
        <v>5244.08</v>
      </c>
      <c r="F13" s="3">
        <f t="shared" si="0"/>
        <v>141799.92319999999</v>
      </c>
    </row>
    <row r="14" spans="1:6" ht="105">
      <c r="A14" s="3" t="s">
        <v>27</v>
      </c>
      <c r="B14" s="3" t="s">
        <v>133</v>
      </c>
      <c r="C14" s="3">
        <v>0.28999999999999998</v>
      </c>
      <c r="D14" s="3" t="s">
        <v>79</v>
      </c>
      <c r="E14" s="3">
        <v>83314.02</v>
      </c>
      <c r="F14" s="3">
        <f t="shared" si="0"/>
        <v>24161.0658</v>
      </c>
    </row>
    <row r="15" spans="1:6">
      <c r="A15" s="3"/>
      <c r="B15" s="3"/>
      <c r="C15" s="3">
        <v>0.48</v>
      </c>
      <c r="D15" s="3" t="s">
        <v>79</v>
      </c>
      <c r="E15" s="3">
        <v>82096.539999999994</v>
      </c>
      <c r="F15" s="3">
        <f t="shared" si="0"/>
        <v>39406.339199999995</v>
      </c>
    </row>
    <row r="16" spans="1:6">
      <c r="A16" s="3"/>
      <c r="B16" s="3"/>
      <c r="C16" s="3">
        <v>0.19</v>
      </c>
      <c r="D16" s="3" t="s">
        <v>79</v>
      </c>
      <c r="E16" s="3">
        <v>80879.070000000007</v>
      </c>
      <c r="F16" s="3">
        <f t="shared" si="0"/>
        <v>15367.023300000001</v>
      </c>
    </row>
    <row r="17" spans="1:6" ht="45">
      <c r="A17" s="3" t="s">
        <v>31</v>
      </c>
      <c r="B17" s="3" t="s">
        <v>32</v>
      </c>
      <c r="C17" s="3">
        <v>383.64</v>
      </c>
      <c r="D17" s="3" t="s">
        <v>76</v>
      </c>
      <c r="E17" s="3">
        <v>174.07</v>
      </c>
      <c r="F17" s="3">
        <f t="shared" si="0"/>
        <v>66780.214800000002</v>
      </c>
    </row>
    <row r="18" spans="1:6" ht="105">
      <c r="A18" s="3" t="s">
        <v>33</v>
      </c>
      <c r="B18" s="3" t="s">
        <v>34</v>
      </c>
      <c r="C18" s="3">
        <v>383.64</v>
      </c>
      <c r="D18" s="3" t="s">
        <v>76</v>
      </c>
      <c r="E18" s="3">
        <v>109.07</v>
      </c>
      <c r="F18" s="3">
        <f t="shared" si="0"/>
        <v>41843.614799999996</v>
      </c>
    </row>
    <row r="19" spans="1:6" ht="75">
      <c r="A19" s="3" t="s">
        <v>35</v>
      </c>
      <c r="B19" s="3" t="s">
        <v>36</v>
      </c>
      <c r="C19" s="3">
        <v>360</v>
      </c>
      <c r="D19" s="3" t="s">
        <v>134</v>
      </c>
      <c r="E19" s="3">
        <v>118.98</v>
      </c>
      <c r="F19" s="3">
        <f t="shared" si="0"/>
        <v>42832.800000000003</v>
      </c>
    </row>
    <row r="20" spans="1:6" ht="45">
      <c r="A20" s="3" t="s">
        <v>37</v>
      </c>
      <c r="B20" s="3" t="s">
        <v>38</v>
      </c>
      <c r="C20" s="3">
        <v>6.69</v>
      </c>
      <c r="D20" s="3" t="s">
        <v>76</v>
      </c>
      <c r="E20" s="3">
        <v>70.61</v>
      </c>
      <c r="F20" s="3">
        <f t="shared" si="0"/>
        <v>472.3809</v>
      </c>
    </row>
    <row r="21" spans="1:6" ht="45">
      <c r="A21" s="3" t="s">
        <v>39</v>
      </c>
      <c r="B21" s="3" t="s">
        <v>40</v>
      </c>
      <c r="C21" s="3">
        <v>115.59</v>
      </c>
      <c r="D21" s="3" t="s">
        <v>76</v>
      </c>
      <c r="E21" s="3">
        <v>194.5</v>
      </c>
      <c r="F21" s="3">
        <f t="shared" si="0"/>
        <v>22482.255000000001</v>
      </c>
    </row>
    <row r="22" spans="1:6">
      <c r="A22" s="3">
        <v>16</v>
      </c>
      <c r="B22" s="3" t="s">
        <v>41</v>
      </c>
      <c r="C22" s="3"/>
      <c r="D22" s="3"/>
      <c r="E22" s="3"/>
      <c r="F22" s="3"/>
    </row>
    <row r="23" spans="1:6" ht="16.5">
      <c r="A23" s="3" t="s">
        <v>42</v>
      </c>
      <c r="B23" s="3" t="s">
        <v>135</v>
      </c>
      <c r="C23" s="3">
        <v>22.27</v>
      </c>
      <c r="D23" s="3" t="s">
        <v>44</v>
      </c>
      <c r="E23" s="3">
        <v>848.82</v>
      </c>
      <c r="F23" s="3">
        <f t="shared" si="0"/>
        <v>18903.221400000002</v>
      </c>
    </row>
    <row r="24" spans="1:6" ht="16.5">
      <c r="A24" s="3" t="s">
        <v>45</v>
      </c>
      <c r="B24" s="3" t="s">
        <v>136</v>
      </c>
      <c r="C24" s="3">
        <v>2.99</v>
      </c>
      <c r="D24" s="3" t="s">
        <v>44</v>
      </c>
      <c r="E24" s="3">
        <v>477.38</v>
      </c>
      <c r="F24" s="3">
        <f t="shared" si="0"/>
        <v>1427.3662000000002</v>
      </c>
    </row>
    <row r="25" spans="1:6" ht="16.5">
      <c r="A25" s="3" t="s">
        <v>47</v>
      </c>
      <c r="B25" s="3" t="s">
        <v>48</v>
      </c>
      <c r="C25" s="3">
        <v>11.26</v>
      </c>
      <c r="D25" s="3" t="s">
        <v>44</v>
      </c>
      <c r="E25" s="3">
        <v>328.02</v>
      </c>
      <c r="F25" s="3">
        <f t="shared" si="0"/>
        <v>3693.5051999999996</v>
      </c>
    </row>
    <row r="26" spans="1:6">
      <c r="A26" s="3" t="s">
        <v>49</v>
      </c>
      <c r="B26" s="3" t="s">
        <v>50</v>
      </c>
      <c r="C26" s="3">
        <v>21.62</v>
      </c>
      <c r="D26" s="3" t="s">
        <v>51</v>
      </c>
      <c r="E26" s="3">
        <v>755.2</v>
      </c>
      <c r="F26" s="3">
        <f t="shared" si="0"/>
        <v>16327.424000000001</v>
      </c>
    </row>
    <row r="27" spans="1:6" ht="16.5">
      <c r="A27" s="3" t="s">
        <v>52</v>
      </c>
      <c r="B27" s="3" t="s">
        <v>53</v>
      </c>
      <c r="C27" s="3">
        <v>26.93</v>
      </c>
      <c r="D27" s="3" t="s">
        <v>44</v>
      </c>
      <c r="E27" s="3">
        <v>117.54</v>
      </c>
      <c r="F27" s="3">
        <f t="shared" si="0"/>
        <v>3165.3522000000003</v>
      </c>
    </row>
    <row r="28" spans="1:6">
      <c r="A28" s="3"/>
      <c r="B28" s="3"/>
      <c r="C28" s="3"/>
      <c r="D28" s="3"/>
      <c r="E28" s="3" t="s">
        <v>54</v>
      </c>
      <c r="F28" s="3">
        <f>SUM(F5:F27)</f>
        <v>546290.50679999986</v>
      </c>
    </row>
    <row r="29" spans="1:6">
      <c r="A29" s="3"/>
      <c r="B29" s="3"/>
      <c r="C29" s="3"/>
      <c r="D29" s="3"/>
      <c r="E29" s="3" t="s">
        <v>55</v>
      </c>
      <c r="F29" s="3">
        <f>F28*18/100</f>
        <v>98332.291223999971</v>
      </c>
    </row>
    <row r="30" spans="1:6">
      <c r="A30" s="3"/>
      <c r="B30" s="3"/>
      <c r="C30" s="3"/>
      <c r="D30" s="3"/>
      <c r="E30" s="3"/>
      <c r="F30" s="3">
        <f>F29+F28</f>
        <v>644622.79802399979</v>
      </c>
    </row>
    <row r="31" spans="1:6">
      <c r="A31" s="3"/>
      <c r="B31" s="3"/>
      <c r="C31" s="3"/>
      <c r="D31" s="3"/>
      <c r="E31" s="3" t="s">
        <v>56</v>
      </c>
      <c r="F31" s="3">
        <f>F30*1/100</f>
        <v>6446.227980239998</v>
      </c>
    </row>
    <row r="32" spans="1:6">
      <c r="A32" s="3"/>
      <c r="B32" s="3"/>
      <c r="C32" s="3"/>
      <c r="D32" s="3"/>
      <c r="E32" s="3" t="s">
        <v>54</v>
      </c>
      <c r="F32" s="3">
        <f>F31+F30</f>
        <v>651069.0260042398</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85546875" style="30" customWidth="1"/>
    <col min="2" max="2" width="42.85546875" style="31" customWidth="1"/>
    <col min="3" max="3" width="13.7109375" style="4" customWidth="1"/>
    <col min="4" max="4" width="9.140625" style="32"/>
    <col min="5" max="5" width="12.140625" style="4" customWidth="1"/>
    <col min="6" max="6" width="16.42578125" style="33" customWidth="1"/>
    <col min="7" max="7" width="22.140625" style="4" hidden="1" customWidth="1"/>
    <col min="8" max="10" width="9.140625" style="4"/>
    <col min="11" max="11" width="10.140625" style="4" customWidth="1"/>
    <col min="12" max="16384" width="9.140625" style="4"/>
  </cols>
  <sheetData>
    <row r="1" spans="1:6" ht="18.75">
      <c r="A1" s="134" t="s">
        <v>0</v>
      </c>
      <c r="B1" s="134"/>
      <c r="C1" s="134"/>
      <c r="D1" s="134"/>
      <c r="E1" s="134"/>
      <c r="F1" s="134"/>
    </row>
    <row r="2" spans="1:6" ht="18.75">
      <c r="A2" s="134" t="s">
        <v>98</v>
      </c>
      <c r="B2" s="134"/>
      <c r="C2" s="134"/>
      <c r="D2" s="134"/>
      <c r="E2" s="134"/>
      <c r="F2" s="134"/>
    </row>
    <row r="3" spans="1:6" ht="51.75" customHeight="1">
      <c r="A3" s="136" t="s">
        <v>162</v>
      </c>
      <c r="B3" s="137"/>
      <c r="C3" s="137"/>
      <c r="D3" s="137"/>
      <c r="E3" s="137"/>
      <c r="F3" s="138"/>
    </row>
    <row r="4" spans="1:6">
      <c r="A4" s="27" t="s">
        <v>3</v>
      </c>
      <c r="B4" s="27" t="s">
        <v>100</v>
      </c>
      <c r="C4" s="27" t="s">
        <v>5</v>
      </c>
      <c r="D4" s="27" t="s">
        <v>6</v>
      </c>
      <c r="E4" s="27" t="s">
        <v>7</v>
      </c>
      <c r="F4" s="27" t="s">
        <v>8</v>
      </c>
    </row>
    <row r="5" spans="1:6" ht="120">
      <c r="A5" s="3" t="s">
        <v>163</v>
      </c>
      <c r="B5" s="3" t="s">
        <v>164</v>
      </c>
      <c r="C5" s="3">
        <v>61.95</v>
      </c>
      <c r="D5" s="3" t="s">
        <v>105</v>
      </c>
      <c r="E5" s="3">
        <v>151.82</v>
      </c>
      <c r="F5" s="3">
        <f>C5*E5</f>
        <v>9405.2489999999998</v>
      </c>
    </row>
    <row r="6" spans="1:6" ht="120">
      <c r="A6" s="3" t="s">
        <v>66</v>
      </c>
      <c r="B6" s="3" t="s">
        <v>67</v>
      </c>
      <c r="C6" s="3">
        <v>3.96</v>
      </c>
      <c r="D6" s="3" t="s">
        <v>105</v>
      </c>
      <c r="E6" s="3">
        <v>347.85</v>
      </c>
      <c r="F6" s="3">
        <f t="shared" ref="F6:F18" si="0">C6*E6</f>
        <v>1377.4860000000001</v>
      </c>
    </row>
    <row r="7" spans="1:6" ht="90">
      <c r="A7" s="3" t="s">
        <v>165</v>
      </c>
      <c r="B7" s="3" t="s">
        <v>120</v>
      </c>
      <c r="C7" s="3">
        <v>10.16</v>
      </c>
      <c r="D7" s="3" t="s">
        <v>105</v>
      </c>
      <c r="E7" s="3">
        <v>1756.4</v>
      </c>
      <c r="F7" s="3">
        <f t="shared" si="0"/>
        <v>17845.024000000001</v>
      </c>
    </row>
    <row r="8" spans="1:6" ht="135">
      <c r="A8" s="3" t="s">
        <v>166</v>
      </c>
      <c r="B8" s="3" t="s">
        <v>167</v>
      </c>
      <c r="C8" s="3">
        <v>27.26</v>
      </c>
      <c r="D8" s="3" t="s">
        <v>105</v>
      </c>
      <c r="E8" s="3">
        <v>6082.45</v>
      </c>
      <c r="F8" s="3">
        <f t="shared" si="0"/>
        <v>165807.587</v>
      </c>
    </row>
    <row r="9" spans="1:6" ht="105">
      <c r="A9" s="3" t="s">
        <v>168</v>
      </c>
      <c r="B9" s="3" t="s">
        <v>169</v>
      </c>
      <c r="C9" s="3">
        <v>12.39</v>
      </c>
      <c r="D9" s="3" t="s">
        <v>105</v>
      </c>
      <c r="E9" s="3">
        <v>6308.87</v>
      </c>
      <c r="F9" s="3">
        <f t="shared" si="0"/>
        <v>78166.899300000005</v>
      </c>
    </row>
    <row r="10" spans="1:6" ht="135">
      <c r="A10" s="3" t="s">
        <v>170</v>
      </c>
      <c r="B10" s="3" t="s">
        <v>171</v>
      </c>
      <c r="C10" s="3">
        <v>1.304</v>
      </c>
      <c r="D10" s="3" t="s">
        <v>172</v>
      </c>
      <c r="E10" s="3">
        <v>83314.02</v>
      </c>
      <c r="F10" s="3">
        <f>C10*E10</f>
        <v>108641.48208000002</v>
      </c>
    </row>
    <row r="11" spans="1:6" ht="45">
      <c r="A11" s="3" t="s">
        <v>173</v>
      </c>
      <c r="B11" s="3" t="s">
        <v>174</v>
      </c>
      <c r="C11" s="3">
        <v>1.956</v>
      </c>
      <c r="D11" s="3" t="s">
        <v>172</v>
      </c>
      <c r="E11" s="3">
        <v>82096.539999999994</v>
      </c>
      <c r="F11" s="3">
        <f>C11*E11</f>
        <v>160580.83223999999</v>
      </c>
    </row>
    <row r="12" spans="1:6" ht="60">
      <c r="A12" s="3" t="s">
        <v>175</v>
      </c>
      <c r="B12" s="3" t="s">
        <v>176</v>
      </c>
      <c r="C12" s="3">
        <v>227.7</v>
      </c>
      <c r="D12" s="3" t="s">
        <v>76</v>
      </c>
      <c r="E12" s="3">
        <v>194.5</v>
      </c>
      <c r="F12" s="3">
        <f t="shared" si="0"/>
        <v>44287.649999999994</v>
      </c>
    </row>
    <row r="13" spans="1:6">
      <c r="A13" s="8">
        <v>9</v>
      </c>
      <c r="B13" s="3" t="s">
        <v>41</v>
      </c>
      <c r="C13" s="3"/>
      <c r="D13" s="3"/>
      <c r="E13" s="3"/>
      <c r="F13" s="3"/>
    </row>
    <row r="14" spans="1:6" ht="18">
      <c r="A14" s="3" t="s">
        <v>42</v>
      </c>
      <c r="B14" s="3" t="s">
        <v>43</v>
      </c>
      <c r="C14" s="3">
        <v>17.05</v>
      </c>
      <c r="D14" s="3" t="s">
        <v>177</v>
      </c>
      <c r="E14" s="3">
        <v>848.82</v>
      </c>
      <c r="F14" s="3">
        <f t="shared" si="0"/>
        <v>14472.381000000001</v>
      </c>
    </row>
    <row r="15" spans="1:6" ht="18">
      <c r="A15" s="3" t="s">
        <v>45</v>
      </c>
      <c r="B15" s="3" t="s">
        <v>178</v>
      </c>
      <c r="C15" s="3">
        <v>3.96</v>
      </c>
      <c r="D15" s="3" t="s">
        <v>177</v>
      </c>
      <c r="E15" s="3">
        <v>447.06</v>
      </c>
      <c r="F15" s="3">
        <f t="shared" si="0"/>
        <v>1770.3576</v>
      </c>
    </row>
    <row r="16" spans="1:6" ht="18">
      <c r="A16" s="3" t="s">
        <v>47</v>
      </c>
      <c r="B16" s="3" t="s">
        <v>179</v>
      </c>
      <c r="C16" s="3">
        <v>10.16</v>
      </c>
      <c r="D16" s="3" t="s">
        <v>177</v>
      </c>
      <c r="E16" s="3">
        <v>679.66</v>
      </c>
      <c r="F16" s="3">
        <f t="shared" si="0"/>
        <v>6905.3455999999996</v>
      </c>
    </row>
    <row r="17" spans="1:6" ht="18">
      <c r="A17" s="3" t="s">
        <v>49</v>
      </c>
      <c r="B17" s="3" t="s">
        <v>48</v>
      </c>
      <c r="C17" s="3">
        <v>34.1</v>
      </c>
      <c r="D17" s="3" t="s">
        <v>177</v>
      </c>
      <c r="E17" s="3">
        <v>447.06</v>
      </c>
      <c r="F17" s="3">
        <f t="shared" si="0"/>
        <v>15244.746000000001</v>
      </c>
    </row>
    <row r="18" spans="1:6" ht="18">
      <c r="A18" s="3" t="s">
        <v>52</v>
      </c>
      <c r="B18" s="3" t="s">
        <v>53</v>
      </c>
      <c r="C18" s="3">
        <v>61.95</v>
      </c>
      <c r="D18" s="3" t="s">
        <v>177</v>
      </c>
      <c r="E18" s="3">
        <v>117.54</v>
      </c>
      <c r="F18" s="3">
        <f t="shared" si="0"/>
        <v>7281.603000000001</v>
      </c>
    </row>
    <row r="19" spans="1:6">
      <c r="A19" s="3"/>
      <c r="B19" s="3"/>
      <c r="C19" s="3"/>
      <c r="D19" s="3"/>
      <c r="E19" s="3" t="s">
        <v>54</v>
      </c>
      <c r="F19" s="3">
        <f>SUM(F5:F18)</f>
        <v>631786.64282000018</v>
      </c>
    </row>
    <row r="20" spans="1:6">
      <c r="A20" s="5"/>
      <c r="B20" s="6"/>
      <c r="C20" s="7"/>
      <c r="D20" s="8"/>
      <c r="E20" s="3" t="s">
        <v>55</v>
      </c>
      <c r="F20" s="3">
        <f>F19*18/100</f>
        <v>113721.59570760005</v>
      </c>
    </row>
    <row r="21" spans="1:6">
      <c r="A21" s="5"/>
      <c r="B21" s="6"/>
      <c r="C21" s="7"/>
      <c r="D21" s="8"/>
      <c r="E21" s="3"/>
      <c r="F21" s="3">
        <f>F20+F19</f>
        <v>745508.23852760019</v>
      </c>
    </row>
    <row r="22" spans="1:6">
      <c r="A22" s="5"/>
      <c r="B22" s="6"/>
      <c r="C22" s="7"/>
      <c r="D22" s="8"/>
      <c r="E22" s="3" t="s">
        <v>56</v>
      </c>
      <c r="F22" s="3">
        <f>F21*1/100</f>
        <v>7455.0823852760022</v>
      </c>
    </row>
    <row r="23" spans="1:6">
      <c r="A23" s="5"/>
      <c r="B23" s="6"/>
      <c r="C23" s="7"/>
      <c r="D23" s="8"/>
      <c r="E23" s="3" t="s">
        <v>54</v>
      </c>
      <c r="F23" s="3">
        <f>F22+F21</f>
        <v>752963.32091287617</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3"/>
  <sheetViews>
    <sheetView workbookViewId="0">
      <selection activeCell="B5" sqref="B5"/>
    </sheetView>
  </sheetViews>
  <sheetFormatPr defaultRowHeight="15"/>
  <cols>
    <col min="1" max="1" width="8.85546875" style="30" customWidth="1"/>
    <col min="2" max="2" width="42.85546875" style="31" customWidth="1"/>
    <col min="3" max="3" width="13.7109375" style="4" customWidth="1"/>
    <col min="4" max="4" width="9.140625" style="32"/>
    <col min="5" max="5" width="12.140625" style="4" customWidth="1"/>
    <col min="6" max="6" width="16.42578125" style="33" customWidth="1"/>
    <col min="7" max="7" width="22.140625" style="4" hidden="1" customWidth="1"/>
    <col min="8" max="9" width="9.140625" style="4"/>
    <col min="10" max="10" width="10.140625" style="4" customWidth="1"/>
    <col min="11" max="16384" width="9.140625" style="4"/>
  </cols>
  <sheetData>
    <row r="1" spans="1:6" ht="18.75">
      <c r="A1" s="134" t="s">
        <v>0</v>
      </c>
      <c r="B1" s="134"/>
      <c r="C1" s="134"/>
      <c r="D1" s="134"/>
      <c r="E1" s="134"/>
      <c r="F1" s="134"/>
    </row>
    <row r="2" spans="1:6" ht="18.75">
      <c r="A2" s="134" t="s">
        <v>98</v>
      </c>
      <c r="B2" s="134"/>
      <c r="C2" s="134"/>
      <c r="D2" s="134"/>
      <c r="E2" s="134"/>
      <c r="F2" s="134"/>
    </row>
    <row r="3" spans="1:6" ht="51.75" customHeight="1">
      <c r="A3" s="135" t="s">
        <v>180</v>
      </c>
      <c r="B3" s="135"/>
      <c r="C3" s="135"/>
      <c r="D3" s="135"/>
      <c r="E3" s="135"/>
      <c r="F3" s="135"/>
    </row>
    <row r="4" spans="1:6">
      <c r="A4" s="27" t="s">
        <v>3</v>
      </c>
      <c r="B4" s="27" t="s">
        <v>100</v>
      </c>
      <c r="C4" s="27" t="s">
        <v>5</v>
      </c>
      <c r="D4" s="27" t="s">
        <v>6</v>
      </c>
      <c r="E4" s="27" t="s">
        <v>7</v>
      </c>
      <c r="F4" s="27" t="s">
        <v>8</v>
      </c>
    </row>
    <row r="5" spans="1:6" ht="165">
      <c r="A5" s="3" t="s">
        <v>181</v>
      </c>
      <c r="B5" s="3" t="s">
        <v>10</v>
      </c>
      <c r="C5" s="3">
        <v>20.399999999999999</v>
      </c>
      <c r="D5" s="3" t="s">
        <v>105</v>
      </c>
      <c r="E5" s="3">
        <v>151.82</v>
      </c>
      <c r="F5" s="3">
        <f>C5*E5</f>
        <v>3097.1279999999997</v>
      </c>
    </row>
    <row r="6" spans="1:6" ht="105">
      <c r="A6" s="3" t="s">
        <v>182</v>
      </c>
      <c r="B6" s="3" t="s">
        <v>12</v>
      </c>
      <c r="C6" s="3">
        <v>1.7</v>
      </c>
      <c r="D6" s="3" t="s">
        <v>105</v>
      </c>
      <c r="E6" s="3">
        <v>589.51</v>
      </c>
      <c r="F6" s="3">
        <f t="shared" ref="F6:F18" si="0">C6*E6</f>
        <v>1002.1669999999999</v>
      </c>
    </row>
    <row r="7" spans="1:6" ht="90">
      <c r="A7" s="3" t="s">
        <v>183</v>
      </c>
      <c r="B7" s="3" t="s">
        <v>120</v>
      </c>
      <c r="C7" s="3">
        <v>2.86</v>
      </c>
      <c r="D7" s="3" t="s">
        <v>105</v>
      </c>
      <c r="E7" s="3">
        <v>1756.4</v>
      </c>
      <c r="F7" s="3">
        <f t="shared" si="0"/>
        <v>5023.3040000000001</v>
      </c>
    </row>
    <row r="8" spans="1:6" ht="135">
      <c r="A8" s="3" t="s">
        <v>184</v>
      </c>
      <c r="B8" s="3" t="s">
        <v>185</v>
      </c>
      <c r="C8" s="3">
        <v>2.27</v>
      </c>
      <c r="D8" s="3" t="s">
        <v>105</v>
      </c>
      <c r="E8" s="3">
        <v>4492.3599999999997</v>
      </c>
      <c r="F8" s="3">
        <f t="shared" si="0"/>
        <v>10197.6572</v>
      </c>
    </row>
    <row r="9" spans="1:6" ht="75">
      <c r="A9" s="3" t="s">
        <v>186</v>
      </c>
      <c r="B9" s="3" t="s">
        <v>187</v>
      </c>
      <c r="C9" s="3">
        <v>15.86</v>
      </c>
      <c r="D9" s="3" t="s">
        <v>105</v>
      </c>
      <c r="E9" s="3">
        <v>2873.96</v>
      </c>
      <c r="F9" s="3">
        <f t="shared" si="0"/>
        <v>45581.005599999997</v>
      </c>
    </row>
    <row r="10" spans="1:6" ht="90">
      <c r="A10" s="3" t="s">
        <v>188</v>
      </c>
      <c r="B10" s="3" t="s">
        <v>189</v>
      </c>
      <c r="C10" s="3">
        <v>59.48</v>
      </c>
      <c r="D10" s="3" t="s">
        <v>108</v>
      </c>
      <c r="E10" s="3">
        <v>242.19</v>
      </c>
      <c r="F10" s="3">
        <f t="shared" si="0"/>
        <v>14405.4612</v>
      </c>
    </row>
    <row r="11" spans="1:6" ht="75">
      <c r="A11" s="3" t="s">
        <v>190</v>
      </c>
      <c r="B11" s="3" t="s">
        <v>191</v>
      </c>
      <c r="C11" s="3">
        <v>59.48</v>
      </c>
      <c r="D11" s="3" t="s">
        <v>76</v>
      </c>
      <c r="E11" s="3">
        <v>90.55</v>
      </c>
      <c r="F11" s="3">
        <f t="shared" si="0"/>
        <v>5385.9139999999998</v>
      </c>
    </row>
    <row r="12" spans="1:6" ht="300">
      <c r="A12" s="3" t="s">
        <v>192</v>
      </c>
      <c r="B12" s="3" t="s">
        <v>193</v>
      </c>
      <c r="C12" s="3">
        <v>631.97</v>
      </c>
      <c r="D12" s="3" t="s">
        <v>194</v>
      </c>
      <c r="E12" s="3">
        <v>877.72</v>
      </c>
      <c r="F12" s="3">
        <f t="shared" si="0"/>
        <v>554692.7084</v>
      </c>
    </row>
    <row r="13" spans="1:6">
      <c r="A13" s="3">
        <v>9</v>
      </c>
      <c r="B13" s="3" t="s">
        <v>41</v>
      </c>
      <c r="C13" s="3"/>
      <c r="D13" s="3"/>
      <c r="E13" s="3"/>
      <c r="F13" s="3">
        <f t="shared" si="0"/>
        <v>0</v>
      </c>
    </row>
    <row r="14" spans="1:6" ht="16.5">
      <c r="A14" s="3" t="s">
        <v>42</v>
      </c>
      <c r="B14" s="3" t="s">
        <v>195</v>
      </c>
      <c r="C14" s="3">
        <v>8.2799999999999994</v>
      </c>
      <c r="D14" s="3" t="s">
        <v>44</v>
      </c>
      <c r="E14" s="3">
        <v>848.82</v>
      </c>
      <c r="F14" s="3">
        <f t="shared" si="0"/>
        <v>7028.2295999999997</v>
      </c>
    </row>
    <row r="15" spans="1:6" ht="16.5">
      <c r="A15" s="3" t="s">
        <v>45</v>
      </c>
      <c r="B15" s="3" t="s">
        <v>196</v>
      </c>
      <c r="C15" s="3">
        <v>1.7</v>
      </c>
      <c r="D15" s="3" t="s">
        <v>44</v>
      </c>
      <c r="E15" s="3">
        <v>328.02</v>
      </c>
      <c r="F15" s="3">
        <f t="shared" si="0"/>
        <v>557.6339999999999</v>
      </c>
    </row>
    <row r="16" spans="1:6" ht="16.5">
      <c r="A16" s="3" t="s">
        <v>47</v>
      </c>
      <c r="B16" s="3" t="s">
        <v>197</v>
      </c>
      <c r="C16" s="3">
        <v>18.7</v>
      </c>
      <c r="D16" s="3" t="s">
        <v>44</v>
      </c>
      <c r="E16" s="3">
        <v>679.66</v>
      </c>
      <c r="F16" s="3">
        <f t="shared" si="0"/>
        <v>12709.642</v>
      </c>
    </row>
    <row r="17" spans="1:6" ht="16.5">
      <c r="A17" s="3" t="s">
        <v>49</v>
      </c>
      <c r="B17" s="3" t="s">
        <v>113</v>
      </c>
      <c r="C17" s="3">
        <v>2.08</v>
      </c>
      <c r="D17" s="3" t="s">
        <v>44</v>
      </c>
      <c r="E17" s="3">
        <v>447.06</v>
      </c>
      <c r="F17" s="3">
        <f t="shared" si="0"/>
        <v>929.88480000000004</v>
      </c>
    </row>
    <row r="18" spans="1:6" ht="16.5">
      <c r="A18" s="3" t="s">
        <v>52</v>
      </c>
      <c r="B18" s="3" t="s">
        <v>53</v>
      </c>
      <c r="C18" s="3">
        <v>20.399999999999999</v>
      </c>
      <c r="D18" s="3" t="s">
        <v>44</v>
      </c>
      <c r="E18" s="3">
        <v>117.54</v>
      </c>
      <c r="F18" s="3">
        <f t="shared" si="0"/>
        <v>2397.8159999999998</v>
      </c>
    </row>
    <row r="19" spans="1:6">
      <c r="A19" s="3"/>
      <c r="B19" s="3"/>
      <c r="C19" s="3"/>
      <c r="D19" s="3"/>
      <c r="E19" s="3" t="s">
        <v>54</v>
      </c>
      <c r="F19" s="3">
        <f>SUM(F5:F18)</f>
        <v>663008.5517999999</v>
      </c>
    </row>
    <row r="20" spans="1:6">
      <c r="A20" s="5"/>
      <c r="B20" s="6"/>
      <c r="C20" s="7"/>
      <c r="D20" s="8"/>
      <c r="E20" s="3" t="s">
        <v>55</v>
      </c>
      <c r="F20" s="3">
        <f>F19*18/100</f>
        <v>119341.53932399997</v>
      </c>
    </row>
    <row r="21" spans="1:6">
      <c r="A21" s="5"/>
      <c r="B21" s="6"/>
      <c r="C21" s="7"/>
      <c r="D21" s="8"/>
      <c r="E21" s="3"/>
      <c r="F21" s="3">
        <f>F20+F19</f>
        <v>782350.09112399991</v>
      </c>
    </row>
    <row r="22" spans="1:6">
      <c r="A22" s="5"/>
      <c r="B22" s="6"/>
      <c r="C22" s="7"/>
      <c r="D22" s="8"/>
      <c r="E22" s="3" t="s">
        <v>56</v>
      </c>
      <c r="F22" s="3">
        <f>F21*1/100</f>
        <v>7823.5009112399994</v>
      </c>
    </row>
    <row r="23" spans="1:6">
      <c r="A23" s="5"/>
      <c r="B23" s="6"/>
      <c r="C23" s="7"/>
      <c r="D23" s="8"/>
      <c r="E23" s="3" t="s">
        <v>54</v>
      </c>
      <c r="F23" s="3">
        <f>F22+F21</f>
        <v>790173.59203523991</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Sheet-01</vt:lpstr>
      <vt:lpstr>Sheet2</vt:lpstr>
      <vt:lpstr>Sheet3</vt:lpstr>
      <vt:lpstr>Sheet4</vt:lpstr>
      <vt:lpstr>Sheet-05</vt:lpstr>
      <vt:lpstr>Sheet6</vt:lpstr>
      <vt:lpstr>Sheet-07</vt:lpstr>
      <vt:lpstr>Sheet8</vt:lpstr>
      <vt:lpstr>Sheet9</vt:lpstr>
      <vt:lpstr>Sheet10</vt:lpstr>
      <vt:lpstr>Sheet11</vt:lpstr>
      <vt:lpstr>Sheet12</vt:lpstr>
      <vt:lpstr>Sheet13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2023-03-04T06:25:11Z</dcterms:created>
  <dcterms:modified xsi:type="dcterms:W3CDTF">2023-03-04T12:24:49Z</dcterms:modified>
</cp:coreProperties>
</file>